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elta.kul.sise/dhs/webdav/d713ba29d0e3e03b3e207978f6beb33bb7bffab7/46710080249/8fadc9b0-74b7-4be6-aae5-30aaea569b0d/"/>
    </mc:Choice>
  </mc:AlternateContent>
  <xr:revisionPtr revIDLastSave="0" documentId="13_ncr:40000001_{DBB3C3D4-EC58-4880-B4AB-32F907F07CFC}" xr6:coauthVersionLast="47" xr6:coauthVersionMax="47" xr10:uidLastSave="{00000000-0000-0000-0000-000000000000}"/>
  <bookViews>
    <workbookView xWindow="-120" yWindow="-120" windowWidth="29040" windowHeight="15720" xr2:uid="{A6B5689C-974A-44F4-B217-6870DDB151AC}"/>
  </bookViews>
  <sheets>
    <sheet name="Leht1" sheetId="1" r:id="rId1"/>
  </sheets>
  <definedNames>
    <definedName name="_xlnm._FilterDatabase" localSheetId="0" hidden="1">Leht1!$A$8:$AP$8</definedName>
    <definedName name="_xlnm.Print_Titles" localSheetId="0">Leht1!$7:$8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4" i="1" l="1"/>
  <c r="L114" i="1"/>
  <c r="M114" i="1" s="1"/>
  <c r="P113" i="1"/>
  <c r="L113" i="1"/>
  <c r="Q113" i="1" s="1"/>
  <c r="K112" i="1"/>
  <c r="L112" i="1" s="1"/>
  <c r="M112" i="1" s="1"/>
  <c r="N112" i="1" s="1"/>
  <c r="P112" i="1" s="1"/>
  <c r="L111" i="1"/>
  <c r="M111" i="1" s="1"/>
  <c r="N111" i="1" s="1"/>
  <c r="P111" i="1" s="1"/>
  <c r="P110" i="1"/>
  <c r="L110" i="1"/>
  <c r="Q110" i="1" s="1"/>
  <c r="L109" i="1"/>
  <c r="M109" i="1" s="1"/>
  <c r="N109" i="1" s="1"/>
  <c r="P109" i="1" s="1"/>
  <c r="L108" i="1"/>
  <c r="M108" i="1" s="1"/>
  <c r="N108" i="1" s="1"/>
  <c r="P108" i="1" s="1"/>
  <c r="L107" i="1"/>
  <c r="M107" i="1" s="1"/>
  <c r="N107" i="1" s="1"/>
  <c r="P107" i="1" s="1"/>
  <c r="P106" i="1"/>
  <c r="L106" i="1"/>
  <c r="Q106" i="1" s="1"/>
  <c r="Q105" i="1"/>
  <c r="L105" i="1"/>
  <c r="L104" i="1"/>
  <c r="M104" i="1" s="1"/>
  <c r="N104" i="1" s="1"/>
  <c r="P104" i="1" s="1"/>
  <c r="N103" i="1"/>
  <c r="P103" i="1" s="1"/>
  <c r="L103" i="1"/>
  <c r="Q103" i="1" s="1"/>
  <c r="K102" i="1"/>
  <c r="L102" i="1" s="1"/>
  <c r="M102" i="1" s="1"/>
  <c r="N102" i="1" s="1"/>
  <c r="P102" i="1" s="1"/>
  <c r="K101" i="1"/>
  <c r="L101" i="1" s="1"/>
  <c r="M101" i="1" s="1"/>
  <c r="N101" i="1" s="1"/>
  <c r="P101" i="1" s="1"/>
  <c r="L100" i="1"/>
  <c r="M100" i="1" s="1"/>
  <c r="N100" i="1" s="1"/>
  <c r="P100" i="1" s="1"/>
  <c r="L99" i="1"/>
  <c r="M99" i="1" s="1"/>
  <c r="N99" i="1" s="1"/>
  <c r="P99" i="1" s="1"/>
  <c r="L98" i="1"/>
  <c r="M98" i="1" s="1"/>
  <c r="N98" i="1" s="1"/>
  <c r="P98" i="1" s="1"/>
  <c r="L97" i="1"/>
  <c r="M97" i="1" s="1"/>
  <c r="N97" i="1" s="1"/>
  <c r="P97" i="1" s="1"/>
  <c r="K96" i="1"/>
  <c r="L96" i="1" s="1"/>
  <c r="M96" i="1" s="1"/>
  <c r="N96" i="1" s="1"/>
  <c r="P96" i="1" s="1"/>
  <c r="P95" i="1"/>
  <c r="K95" i="1"/>
  <c r="L95" i="1" s="1"/>
  <c r="M95" i="1" s="1"/>
  <c r="P94" i="1"/>
  <c r="K94" i="1"/>
  <c r="L94" i="1" s="1"/>
  <c r="M94" i="1" s="1"/>
  <c r="P93" i="1"/>
  <c r="L93" i="1"/>
  <c r="Q93" i="1" s="1"/>
  <c r="L92" i="1"/>
  <c r="M92" i="1" s="1"/>
  <c r="N92" i="1" s="1"/>
  <c r="P92" i="1" s="1"/>
  <c r="L91" i="1"/>
  <c r="M91" i="1" s="1"/>
  <c r="N91" i="1" s="1"/>
  <c r="P91" i="1" s="1"/>
  <c r="L90" i="1"/>
  <c r="M90" i="1" s="1"/>
  <c r="N90" i="1" s="1"/>
  <c r="P90" i="1" s="1"/>
  <c r="K90" i="1"/>
  <c r="N89" i="1"/>
  <c r="P89" i="1" s="1"/>
  <c r="L89" i="1"/>
  <c r="Q89" i="1" s="1"/>
  <c r="K88" i="1"/>
  <c r="L88" i="1" s="1"/>
  <c r="M88" i="1" s="1"/>
  <c r="N88" i="1" s="1"/>
  <c r="P88" i="1" s="1"/>
  <c r="L87" i="1"/>
  <c r="M87" i="1" s="1"/>
  <c r="N87" i="1" s="1"/>
  <c r="P86" i="1"/>
  <c r="L86" i="1"/>
  <c r="M86" i="1" s="1"/>
  <c r="K86" i="1"/>
  <c r="P85" i="1"/>
  <c r="L85" i="1"/>
  <c r="M85" i="1" s="1"/>
  <c r="P84" i="1"/>
  <c r="L84" i="1"/>
  <c r="M84" i="1" s="1"/>
  <c r="L83" i="1"/>
  <c r="M83" i="1" s="1"/>
  <c r="N83" i="1" s="1"/>
  <c r="P83" i="1" s="1"/>
  <c r="P82" i="1"/>
  <c r="L82" i="1"/>
  <c r="M82" i="1" s="1"/>
  <c r="P81" i="1"/>
  <c r="L81" i="1"/>
  <c r="Q81" i="1" s="1"/>
  <c r="L80" i="1"/>
  <c r="M80" i="1" s="1"/>
  <c r="N80" i="1" s="1"/>
  <c r="P80" i="1" s="1"/>
  <c r="Q79" i="1"/>
  <c r="L79" i="1"/>
  <c r="Q78" i="1"/>
  <c r="L78" i="1"/>
  <c r="Q77" i="1"/>
  <c r="L77" i="1"/>
  <c r="M77" i="1" s="1"/>
  <c r="N77" i="1" s="1"/>
  <c r="P77" i="1" s="1"/>
  <c r="Q76" i="1"/>
  <c r="L76" i="1"/>
  <c r="M76" i="1" s="1"/>
  <c r="N76" i="1" s="1"/>
  <c r="P76" i="1" s="1"/>
  <c r="P75" i="1"/>
  <c r="L75" i="1"/>
  <c r="M75" i="1" s="1"/>
  <c r="Q75" i="1" s="1"/>
  <c r="P74" i="1"/>
  <c r="L74" i="1"/>
  <c r="M74" i="1" s="1"/>
  <c r="Q74" i="1" s="1"/>
  <c r="P73" i="1"/>
  <c r="L73" i="1"/>
  <c r="Q73" i="1" s="1"/>
  <c r="P72" i="1"/>
  <c r="L72" i="1"/>
  <c r="M72" i="1" s="1"/>
  <c r="N71" i="1"/>
  <c r="P71" i="1" s="1"/>
  <c r="K71" i="1"/>
  <c r="L71" i="1" s="1"/>
  <c r="Q71" i="1" s="1"/>
  <c r="N70" i="1"/>
  <c r="P70" i="1" s="1"/>
  <c r="K70" i="1"/>
  <c r="L70" i="1" s="1"/>
  <c r="Q70" i="1" s="1"/>
  <c r="L69" i="1"/>
  <c r="M69" i="1" s="1"/>
  <c r="N69" i="1" s="1"/>
  <c r="P69" i="1" s="1"/>
  <c r="P68" i="1"/>
  <c r="L68" i="1"/>
  <c r="M68" i="1" s="1"/>
  <c r="Q68" i="1" s="1"/>
  <c r="K67" i="1"/>
  <c r="L67" i="1" s="1"/>
  <c r="M67" i="1" s="1"/>
  <c r="N67" i="1" s="1"/>
  <c r="P67" i="1" s="1"/>
  <c r="L66" i="1"/>
  <c r="M66" i="1" s="1"/>
  <c r="N66" i="1" s="1"/>
  <c r="P66" i="1" s="1"/>
  <c r="P65" i="1"/>
  <c r="L65" i="1"/>
  <c r="Q65" i="1" s="1"/>
  <c r="Q64" i="1"/>
  <c r="L64" i="1"/>
  <c r="P63" i="1"/>
  <c r="L63" i="1"/>
  <c r="M63" i="1" s="1"/>
  <c r="Q63" i="1" s="1"/>
  <c r="P62" i="1"/>
  <c r="L62" i="1"/>
  <c r="L61" i="1"/>
  <c r="M61" i="1" s="1"/>
  <c r="N61" i="1" s="1"/>
  <c r="P61" i="1" s="1"/>
  <c r="L60" i="1"/>
  <c r="M60" i="1" s="1"/>
  <c r="N60" i="1" s="1"/>
  <c r="P60" i="1" s="1"/>
  <c r="Q59" i="1"/>
  <c r="L59" i="1"/>
  <c r="K58" i="1"/>
  <c r="Q58" i="1" s="1"/>
  <c r="K57" i="1"/>
  <c r="L57" i="1" s="1"/>
  <c r="P56" i="1"/>
  <c r="L56" i="1"/>
  <c r="M56" i="1" s="1"/>
  <c r="Q56" i="1" s="1"/>
  <c r="Q55" i="1"/>
  <c r="L55" i="1"/>
  <c r="Q54" i="1"/>
  <c r="L54" i="1"/>
  <c r="Q53" i="1"/>
  <c r="L53" i="1"/>
  <c r="Q52" i="1"/>
  <c r="L52" i="1"/>
  <c r="L51" i="1"/>
  <c r="M51" i="1" s="1"/>
  <c r="N51" i="1" s="1"/>
  <c r="P51" i="1" s="1"/>
  <c r="P50" i="1"/>
  <c r="L50" i="1"/>
  <c r="M50" i="1" s="1"/>
  <c r="K49" i="1"/>
  <c r="L49" i="1" s="1"/>
  <c r="M49" i="1" s="1"/>
  <c r="N49" i="1" s="1"/>
  <c r="P49" i="1" s="1"/>
  <c r="L48" i="1"/>
  <c r="M48" i="1" s="1"/>
  <c r="N48" i="1" s="1"/>
  <c r="P48" i="1" s="1"/>
  <c r="K47" i="1"/>
  <c r="L47" i="1" s="1"/>
  <c r="M47" i="1" s="1"/>
  <c r="N47" i="1" s="1"/>
  <c r="P47" i="1" s="1"/>
  <c r="L46" i="1"/>
  <c r="M46" i="1" s="1"/>
  <c r="N46" i="1" s="1"/>
  <c r="P46" i="1" s="1"/>
  <c r="L45" i="1"/>
  <c r="M45" i="1" s="1"/>
  <c r="N45" i="1" s="1"/>
  <c r="P45" i="1" s="1"/>
  <c r="P44" i="1"/>
  <c r="K44" i="1"/>
  <c r="L44" i="1" s="1"/>
  <c r="M44" i="1" s="1"/>
  <c r="Q44" i="1" s="1"/>
  <c r="Q43" i="1"/>
  <c r="P43" i="1"/>
  <c r="L43" i="1"/>
  <c r="K42" i="1"/>
  <c r="L42" i="1" s="1"/>
  <c r="M42" i="1" s="1"/>
  <c r="N42" i="1" s="1"/>
  <c r="P42" i="1" s="1"/>
  <c r="L41" i="1"/>
  <c r="M41" i="1" s="1"/>
  <c r="N41" i="1" s="1"/>
  <c r="P41" i="1" s="1"/>
  <c r="L40" i="1"/>
  <c r="M40" i="1" s="1"/>
  <c r="N40" i="1" s="1"/>
  <c r="P40" i="1" s="1"/>
  <c r="L39" i="1"/>
  <c r="M39" i="1" s="1"/>
  <c r="N39" i="1" s="1"/>
  <c r="P39" i="1" s="1"/>
  <c r="L38" i="1"/>
  <c r="M38" i="1" s="1"/>
  <c r="N38" i="1" s="1"/>
  <c r="P38" i="1" s="1"/>
  <c r="L37" i="1"/>
  <c r="M37" i="1" s="1"/>
  <c r="N37" i="1" s="1"/>
  <c r="P37" i="1" s="1"/>
  <c r="L36" i="1"/>
  <c r="M36" i="1" s="1"/>
  <c r="N36" i="1" s="1"/>
  <c r="P36" i="1" s="1"/>
  <c r="L35" i="1"/>
  <c r="M35" i="1" s="1"/>
  <c r="N35" i="1" s="1"/>
  <c r="P35" i="1" s="1"/>
  <c r="L34" i="1"/>
  <c r="M34" i="1" s="1"/>
  <c r="N34" i="1" s="1"/>
  <c r="P34" i="1" s="1"/>
  <c r="L33" i="1"/>
  <c r="M33" i="1" s="1"/>
  <c r="N33" i="1" s="1"/>
  <c r="P33" i="1" s="1"/>
  <c r="K32" i="1"/>
  <c r="L32" i="1" s="1"/>
  <c r="M32" i="1" s="1"/>
  <c r="N32" i="1" s="1"/>
  <c r="P32" i="1" s="1"/>
  <c r="L31" i="1"/>
  <c r="M31" i="1" s="1"/>
  <c r="N31" i="1" s="1"/>
  <c r="P31" i="1" s="1"/>
  <c r="L30" i="1"/>
  <c r="M30" i="1" s="1"/>
  <c r="N30" i="1" s="1"/>
  <c r="P30" i="1" s="1"/>
  <c r="L29" i="1"/>
  <c r="Q29" i="1" s="1"/>
  <c r="N28" i="1"/>
  <c r="P28" i="1" s="1"/>
  <c r="L28" i="1"/>
  <c r="L27" i="1"/>
  <c r="M27" i="1" s="1"/>
  <c r="N27" i="1" s="1"/>
  <c r="P27" i="1" s="1"/>
  <c r="L26" i="1"/>
  <c r="M26" i="1" s="1"/>
  <c r="N26" i="1" s="1"/>
  <c r="P26" i="1" s="1"/>
  <c r="K25" i="1"/>
  <c r="L25" i="1" s="1"/>
  <c r="M25" i="1" s="1"/>
  <c r="N25" i="1" s="1"/>
  <c r="P25" i="1" s="1"/>
  <c r="K24" i="1"/>
  <c r="L24" i="1" s="1"/>
  <c r="M24" i="1" s="1"/>
  <c r="N24" i="1" s="1"/>
  <c r="P24" i="1" s="1"/>
  <c r="K23" i="1"/>
  <c r="L23" i="1" s="1"/>
  <c r="M23" i="1" s="1"/>
  <c r="N23" i="1" s="1"/>
  <c r="P23" i="1" s="1"/>
  <c r="K22" i="1"/>
  <c r="L22" i="1" s="1"/>
  <c r="M22" i="1" s="1"/>
  <c r="N22" i="1" s="1"/>
  <c r="P22" i="1" s="1"/>
  <c r="P21" i="1"/>
  <c r="L21" i="1"/>
  <c r="M21" i="1" s="1"/>
  <c r="K20" i="1"/>
  <c r="K19" i="1"/>
  <c r="L19" i="1" s="1"/>
  <c r="M19" i="1" s="1"/>
  <c r="N19" i="1" s="1"/>
  <c r="P19" i="1" s="1"/>
  <c r="Q18" i="1"/>
  <c r="K18" i="1"/>
  <c r="L18" i="1" s="1"/>
  <c r="P17" i="1"/>
  <c r="L17" i="1"/>
  <c r="M17" i="1" s="1"/>
  <c r="P16" i="1"/>
  <c r="L16" i="1"/>
  <c r="M16" i="1" s="1"/>
  <c r="P15" i="1"/>
  <c r="L15" i="1"/>
  <c r="Q15" i="1" s="1"/>
  <c r="L14" i="1"/>
  <c r="M14" i="1" s="1"/>
  <c r="N14" i="1" s="1"/>
  <c r="P14" i="1" s="1"/>
  <c r="L13" i="1"/>
  <c r="M13" i="1" s="1"/>
  <c r="N13" i="1" s="1"/>
  <c r="P13" i="1" s="1"/>
  <c r="K12" i="1"/>
  <c r="L12" i="1" s="1"/>
  <c r="L11" i="1"/>
  <c r="M11" i="1" s="1"/>
  <c r="N11" i="1" s="1"/>
  <c r="P11" i="1" s="1"/>
  <c r="L10" i="1"/>
  <c r="M10" i="1" s="1"/>
  <c r="O6" i="1"/>
  <c r="M78" i="1" l="1"/>
  <c r="N78" i="1" s="1"/>
  <c r="P78" i="1" s="1"/>
  <c r="M54" i="1"/>
  <c r="N54" i="1" s="1"/>
  <c r="P54" i="1" s="1"/>
  <c r="M64" i="1"/>
  <c r="N64" i="1" s="1"/>
  <c r="P64" i="1" s="1"/>
  <c r="M52" i="1"/>
  <c r="N52" i="1" s="1"/>
  <c r="P52" i="1" s="1"/>
  <c r="M53" i="1"/>
  <c r="N53" i="1" s="1"/>
  <c r="P53" i="1" s="1"/>
  <c r="Q16" i="1"/>
  <c r="M55" i="1"/>
  <c r="N55" i="1" s="1"/>
  <c r="P55" i="1" s="1"/>
  <c r="M73" i="1"/>
  <c r="M79" i="1"/>
  <c r="N79" i="1" s="1"/>
  <c r="P79" i="1" s="1"/>
  <c r="M15" i="1"/>
  <c r="M18" i="1"/>
  <c r="N18" i="1" s="1"/>
  <c r="P18" i="1" s="1"/>
  <c r="M59" i="1"/>
  <c r="N59" i="1" s="1"/>
  <c r="P59" i="1" s="1"/>
  <c r="M43" i="1"/>
  <c r="M105" i="1"/>
  <c r="N105" i="1" s="1"/>
  <c r="P105" i="1" s="1"/>
  <c r="M12" i="1"/>
  <c r="N12" i="1" s="1"/>
  <c r="P12" i="1" s="1"/>
  <c r="N10" i="1"/>
  <c r="L20" i="1"/>
  <c r="M20" i="1" s="1"/>
  <c r="N20" i="1" s="1"/>
  <c r="P20" i="1" s="1"/>
  <c r="Q17" i="1"/>
  <c r="Q57" i="1"/>
  <c r="M57" i="1" s="1"/>
  <c r="N57" i="1" s="1"/>
  <c r="P57" i="1" s="1"/>
  <c r="L58" i="1"/>
  <c r="M58" i="1" s="1"/>
  <c r="N58" i="1" s="1"/>
  <c r="P58" i="1" s="1"/>
  <c r="M29" i="1"/>
  <c r="N29" i="1" s="1"/>
  <c r="P29" i="1" s="1"/>
  <c r="Q6" i="1" l="1"/>
  <c r="N6" i="1"/>
  <c r="P10" i="1"/>
  <c r="P6" i="1" s="1"/>
  <c r="L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Riina Uljas - KUM</author>
  </authors>
  <commentList>
    <comment ref="K90" authorId="0" shapeId="0" xr:uid="{C2D67A53-C1F9-43F0-97E6-151F62512279}">
      <text>
        <r>
          <rPr>
            <b/>
            <sz val="9"/>
            <color indexed="81"/>
            <rFont val="Segoe UI"/>
            <family val="2"/>
            <charset val="186"/>
          </rPr>
          <t>Riina Uljas - KUM:</t>
        </r>
        <r>
          <rPr>
            <sz val="9"/>
            <color indexed="81"/>
            <rFont val="Segoe UI"/>
            <family val="2"/>
            <charset val="186"/>
          </rPr>
          <t xml:space="preserve">
853 eurot on tulu liigil 20</t>
        </r>
      </text>
    </comment>
  </commentList>
</comments>
</file>

<file path=xl/sharedStrings.xml><?xml version="1.0" encoding="utf-8"?>
<sst xmlns="http://schemas.openxmlformats.org/spreadsheetml/2006/main" count="793" uniqueCount="248">
  <si>
    <t>Lisa 4</t>
  </si>
  <si>
    <t>Kultuuriministri 22.12.2025 käskkiri nr 194</t>
  </si>
  <si>
    <r>
      <t xml:space="preserve">Kultuuriministeeriumi 2025. aasta riigieelarve piirmääraga vahendite (liik 20) kasutamata eelarve ülekandmine </t>
    </r>
    <r>
      <rPr>
        <sz val="9"/>
        <color rgb="FF000000"/>
        <rFont val="Times New Roman"/>
        <family val="1"/>
        <charset val="186"/>
      </rPr>
      <t>(eurodes)</t>
    </r>
  </si>
  <si>
    <t>Tervikliku ülevaate saamiseks sisaldab vorm infot jääkide kohta, mida üle ei viida.</t>
  </si>
  <si>
    <t>2025. aasta riigieelarve jäägid (eelmine eelarveaasta)</t>
  </si>
  <si>
    <t>Jääkide 2026. aastasse üle viimine (käesolev eelarveaasta)</t>
  </si>
  <si>
    <t xml:space="preserve">Ei taotle üle kanda
</t>
  </si>
  <si>
    <t>Selgitus</t>
  </si>
  <si>
    <t>Tulemusvaldkond -nimi</t>
  </si>
  <si>
    <t>Programm - nimi</t>
  </si>
  <si>
    <t>Programmi tegevuse nimi</t>
  </si>
  <si>
    <t>Asutuse nimi</t>
  </si>
  <si>
    <r>
      <t xml:space="preserve">Konto nimi </t>
    </r>
    <r>
      <rPr>
        <sz val="9"/>
        <rFont val="Times New Roman"/>
        <family val="1"/>
        <charset val="186"/>
      </rPr>
      <t>(investeeringud, tööjõukulud, majandamiskulud, toetused, sotsiaaltoetused)</t>
    </r>
  </si>
  <si>
    <t>Eelarve liik*</t>
  </si>
  <si>
    <t>Eelarve objekti kood</t>
  </si>
  <si>
    <t>Objekti nimi</t>
  </si>
  <si>
    <t>Lõplik eelarve</t>
  </si>
  <si>
    <t>Sh üle toodud eelnevast aastast</t>
  </si>
  <si>
    <t xml:space="preserve">Täitmine </t>
  </si>
  <si>
    <t>Kasutamata eelarve jääk</t>
  </si>
  <si>
    <t>Võimalik üle viia järgnevasse aastasse</t>
  </si>
  <si>
    <t>Korraline ülekandmine</t>
  </si>
  <si>
    <t>Erakorraline ülekandmine</t>
  </si>
  <si>
    <t>Ülekandmine kokku</t>
  </si>
  <si>
    <t>(1)</t>
  </si>
  <si>
    <t>(2)</t>
  </si>
  <si>
    <t>(3)</t>
  </si>
  <si>
    <t>(4)=(1)-(3)</t>
  </si>
  <si>
    <t>(5)</t>
  </si>
  <si>
    <t>(6)</t>
  </si>
  <si>
    <t>(7)</t>
  </si>
  <si>
    <t>(8)=(6)+(7)</t>
  </si>
  <si>
    <t>(9)=(5)-(8)</t>
  </si>
  <si>
    <t>Kultuur ja sport</t>
  </si>
  <si>
    <t>Sport</t>
  </si>
  <si>
    <t>Saavutusspordi toetamine ja arendamine</t>
  </si>
  <si>
    <t>Kultuuriministeerium</t>
  </si>
  <si>
    <t>Toetused</t>
  </si>
  <si>
    <t>Spordikoolituse ja -Teabe SA - Toetus treenerite tööjõukulude katmiseks</t>
  </si>
  <si>
    <t xml:space="preserve">Kasutamata toetuse põhjuseks on osade taotlejate loobumine toetusest, taotlejate mitte vastamine taotlusvooru tingimustele, raha tagasikanded. Ülekantavat jääki kasutatakse 2026. aastal sama taotlusvooru raames, et tõsta treenerite töötasu 1520 euroni ja hoida spordiorganisatsioonide omaosalus madalal. Ettemaks summas 311 219,26 eurot. </t>
  </si>
  <si>
    <t>Spordi suurvõistluste toetamine</t>
  </si>
  <si>
    <t>Tegemist rahvusvahelisele korvpalliliidule tasutud deposiididga seoses 2029. aasta korvpalli Euroopa meistrivõistluste korraldusõiguse saamisega. Kasutatakse 2029. aastal turniiri korraldamisega seotud kulude katmiseks Ettemaks summas 180 000 eurot.</t>
  </si>
  <si>
    <t>Rahvusvaheliste võistluste korraldamine Eestis</t>
  </si>
  <si>
    <t xml:space="preserve">Osad taotlusvoorust toetust saanud võistlused ei toimunud ja toetuse saajad kandsid toetuse tagasi. Kasutatakse 2026. aastal sama taotlusvooru raames eesmärgiga toetada Eesti jaoks olulisi rahvusvahelisi võistlusi.                                                                                                                                                                                                                                                                                                    </t>
  </si>
  <si>
    <t>IN06S009</t>
  </si>
  <si>
    <t>Jõulumäe Tervisespordikeskus SA* investeeringutoetus</t>
  </si>
  <si>
    <t xml:space="preserve">Projekteerimistööde hanke korduva nurjumise tõttu ei olnud võimalik 2025. aastal ehitusega alustada. 2026. aastaks ülekantavad vahendid kasutatakse peamaja fuajee ja administratsiooniala ümberehitustöödeks. Võetud kohustus summas 114 200 eurot. </t>
  </si>
  <si>
    <t>Spordiprojektid</t>
  </si>
  <si>
    <t xml:space="preserve">2025. aastal ei olnud ühekordseid ootamatuid projekte planeeritud mahus. Kasutatakse 2026. aastal tekkinud ühekordsete ootamatute lisavajaduste katmiseks (näiteks Eesti Vehklemisliidule kulude hüvitamiseks, mis tekkisid Euroopa meistrivõistluste ettevalmistamisel kuni hetkeni, mil rahvusvaheline alaliit korraldusõiguse ära võttis, sest Eesti ei luba Venemaa kodanikke riiki). </t>
  </si>
  <si>
    <t>SR060004</t>
  </si>
  <si>
    <t>51. Tartu Maraton - Klubi Tartu Maraton</t>
  </si>
  <si>
    <t>VV sihtotstarbelise reservi kasutamata jäägi ülekandmist ei taotle.</t>
  </si>
  <si>
    <t xml:space="preserve">44. Tartu Rattaralli - UCI Gran Fondo World Series sarja etapp - Klubi Tartu Maraton </t>
  </si>
  <si>
    <t>SR060011</t>
  </si>
  <si>
    <t>Rahvusvaheliste kultuuri- ja spordisündmuste toetamiseks</t>
  </si>
  <si>
    <t>Organiseeritud liikumisharrastuse edendamine</t>
  </si>
  <si>
    <t>Liikumisharrastuse edendamise reformi elluviimine</t>
  </si>
  <si>
    <t>2025. aastal ei olnud ühekordseid ootamatuid projekte planeeritud mahus. Kasutatakse 2026. aastal tekkinud ühekordsete ootamatute lisavajaduste katmiseks.</t>
  </si>
  <si>
    <t>Maakonna spordiliidu toetus</t>
  </si>
  <si>
    <t xml:space="preserve">Taotlusvooru tingimustele osaliselt mitte vastavuse tõttu tagastas toetuse saaja toetuse osaliselt. Kasutatakse 2026. aastal sama taotlusvooru raames.  </t>
  </si>
  <si>
    <t>Regionaalsete tervisespordikeskuste väljaarendamise toetus</t>
  </si>
  <si>
    <t>Taotlusvooru tingimustele osaliselt mitte vastavuse tõttu tagastasid osad toetuse saajad toetuse osaliselt. Kasutatakse 2026. aastal sama taotlusvooru raames. Võetud kohustus summas 69 460 eurot.</t>
  </si>
  <si>
    <t>Kultuur</t>
  </si>
  <si>
    <t>Raamatukogupoliitika kujundamine ja rakendamine</t>
  </si>
  <si>
    <t>Rahvaraamatukogude teavikud</t>
  </si>
  <si>
    <t>Toetuse jääki üle ei kanna.</t>
  </si>
  <si>
    <t>Raamatukogude arendusprojektid</t>
  </si>
  <si>
    <r>
      <t xml:space="preserve">Jääk sisaldab taotlusvooru alusel antud sihtotstarbelisi toetusi summas 126 923,44 eurot </t>
    </r>
    <r>
      <rPr>
        <sz val="8"/>
        <rFont val="Aptos Narrow"/>
        <family val="2"/>
        <charset val="186"/>
        <scheme val="minor"/>
      </rPr>
      <t>(63% jäägist), m</t>
    </r>
    <r>
      <rPr>
        <sz val="8"/>
        <color theme="1"/>
        <rFont val="Aptos Narrow"/>
        <family val="2"/>
        <charset val="186"/>
        <scheme val="minor"/>
      </rPr>
      <t>ille tekkepõhine kasutamine on osaliselt lükkunud 2026. aastasse, toetusotsused on tehtud 2025. aastal. Investeeringuprojektide puhul on toetuse kasutamise perioodi pikenemise põhjuseks enamasti mahukas ettevalmistustöö ja tegevuste realiseerimise viivitused välise partneri poolt. 2026. aastal jätkub raamatukogude arendusprojektide toetamine.</t>
    </r>
  </si>
  <si>
    <t>Rahvakultuuripoliitika kujundamine ja rakendamine</t>
  </si>
  <si>
    <t>Eesti Laulu- ja Tantsupeo SA, edasiantavad toetused laulu- ja tantsupeo kollektiivide toetamiseks</t>
  </si>
  <si>
    <t>Eelarve jääk on tekkinud laulu ja tantsupeo liikumises osalevate kollektiividele eraldatud toetuste tagasikannetest. Tagasimaksed tekivad kui kollektiivid katkestavad laulu- ja tantsupeole pürgimise mingil mõjuval põhjusel (nt kollektiivi suuruse või koosseisulised muudatused, juhendaja lahkumine, repertuaari mitte omandamine jne). Ülekantavad jäägid kasutatakse 2026.a eelarves laulu- ja tantsupeo liikumise toetamiseks.</t>
  </si>
  <si>
    <t>Toetus muuseumi-, muinsuskaitse- ja raamatukogupoliitika kujundamise ning rakendamise strateegilistele partneritele</t>
  </si>
  <si>
    <t>2026. aastal jätkub partnerorganisatsioonide sihtotstarbeline toetamine.</t>
  </si>
  <si>
    <t>Muuseumi- ja muinsuskaitsepoliitika kujundamine, rakendamine</t>
  </si>
  <si>
    <t>Eesti Meremuuseum SA** remondifondi toetus</t>
  </si>
  <si>
    <t xml:space="preserve">Lennusadama kai remonttööd teostati põhiosas 2025. aasta aprillis. Detsembri lõpu tormi järgselt on kaisse taas auk tekkinud ja 2026. a alguses vajalik teha täiendavaid avariitöid (keskkonna luba kehtib kuni 01.04.2026).
Toetuse kasutamise tähtaeg pikendatud kuni 01.04.2026 . Aruande esitamise tähtaeg 30.04.2026. Ettemaks 1300 eurot. </t>
  </si>
  <si>
    <t>Narva Muuseum SA** remondifondi toetus</t>
  </si>
  <si>
    <t>Remondifondi toetuse jääk tekkis tulenevalt SA Narva Muuseum muuseumihoone Peetri plats 7/1 energiatarbe vähendamise projekteerimistööde tähtaja pikenemisest ning sellega seotud toetuse kasutamise osalisest edasilükkumisest. Toetust kasutatakse CO2 meetmest mitteabikõlblike ehituse projektijuhtimise ja finantseerimise projektijuhtimise kulude katmiseks - tööd on otseselt seotud ehitustegevusega. Tööde lõpuks on planeeritud 2026 november/detsember. Kuna projektijuhid täidavad oma ülesandeid ehitustööde lõpuni, siis toimuvad vastavalt sellele ka nendega seotud väljamaksed. Projektijuhtidele ei ole võimalik enne töö eest tasu maksta kui ehitustööd on teostatud.
Toetuse kasutamise tähtaeg pikendatud kuni 31.12.2026. Võetud kohustus 12 092 eurot.</t>
  </si>
  <si>
    <t>Valitsemisala remondifond, Haapsalu ja Läänemaa Muuseumid SA** remondifondi toetus</t>
  </si>
  <si>
    <t xml:space="preserve">Remondifondi toetus kinnitati oktoobris 2025. Avaritööde läbiviimine tuli edasi lükata, kuna kontraforsi  kahjustatud müüriosa ei olnud võimalik kinni laduda hilissügisesel sademeterohkel öökülmadega perioodil. Toetus on ettemaksul summas 2557 eurot, toetuse kasutamise tähtaeg pikendatud kuni 30.06.2026 , kantakse kuluks 2026. aasta remondifondi vahenditest.
</t>
  </si>
  <si>
    <t>Hiiumaa Muuseumid SA** remondifondi toetus</t>
  </si>
  <si>
    <t>Ülekandmist ei taotle, toetuse jääk tagasi kantud.</t>
  </si>
  <si>
    <t>Eesti Ajaloomuuseum SA** remondifondi toetus</t>
  </si>
  <si>
    <t xml:space="preserve">Remondifondi toetuse jääk objektil Pirita tee 74/76 hoilahoone elektri- ja nõrkvoolupaigaldise uuendamine. Haldusteenust, sh remonttööde hankimise ja korraldamise teenust osutab SA-le Riigi Kinnisvara AS. Kaks esimest 2025. aastal korraldatud projekteerimise riigihanget ebaõnnestusid, tööde teostaja õnnestus leida kolmandal korraldatud riigihankel. Kuna riigihangete läbiviimisele kulus esialgu planeeritust oluliselt rohkem aega, lükkus tööde lõpetamine 2026. aastasse. Võetud kohustus 47 890,26 eurot. </t>
  </si>
  <si>
    <t>Majandamiskulud</t>
  </si>
  <si>
    <t>Kultuuriministeeriumi tegevuskulud</t>
  </si>
  <si>
    <t>Kultuuriministeeriumi projekti "Integrated renovation services for heritage homes of Estonia" omafinantseeringu (95% rahastab Euroopa Komisjon LIFE programmist ning omafinantseering 5% ministeeriumi tegevuskuludest) kulud lükkusid osaliselt 2026 aastasse. Projekt lõpeb 2026. aasta sügisel.</t>
  </si>
  <si>
    <t>Arhitektuuri ja disaini poliitika kujundamine ning rakendamine</t>
  </si>
  <si>
    <t>Arhitektuuri ja disaini arendusprojektid</t>
  </si>
  <si>
    <t xml:space="preserve">Arhitektuuri ja disaini arendusprojektide jääki kasutatakse 2026. aasta projektide kuludeks. Jääk sisaldab antud toetuste tagasikandeid, mis liidetakse jooksva aasta taotlusvooruga. </t>
  </si>
  <si>
    <t xml:space="preserve">Jääk on kavandatud Veneetsia Arhitektuuribiennaali Eesti väljapaneku kuludeks. Veneetsia Arhitektuuribiennaal on suurim rahvusvaheline arhitektuurisündmus. Biennaal põhineb riiklikul esindusel.  Kultuuriministeeriumi hankega leitav partner tagab 20. Veneetsia Arhitektuuribiennaali Eesti väljapaneku elluviimisel professionaalse projektijuhtimise ja kvaliteetse produktsiooni. Hanke võitja teostab kaheaastase projekti elluviimise tervikteenusena, kulud kaetakse Kultuuriministeeriumi tegevuskuludest. </t>
  </si>
  <si>
    <t>Kunstipoliitika kujundamine ja rakendamine</t>
  </si>
  <si>
    <t>IN06S035</t>
  </si>
  <si>
    <t>Kunstihoone SA investeeringutoetus</t>
  </si>
  <si>
    <t>Investeeringutoetuse jaotuse aastate vahel kavandas Kunstihoone SA varem kui allkirjastati ehitusleping riigihanke võitnud Nordecon ASiga ning selgus ehitaja esitatud tööde graafik. Graafiku kohaselt teostatakse ehituse alguses aeglasemad ja odavamad tööd, mistõttu olid 2025 kulud planeeritust väiksemad. Ehitustööd on graafikus ning tööd jätkuvad 2026. aastal. Kultuuriministeeriumil üleval ettemaks summas 2 994 641 eurot .</t>
  </si>
  <si>
    <t>Kirjanduspoliitika kujundamine ja rakendamine</t>
  </si>
  <si>
    <t>Teema-aasta "Eesti raamat 500" korraldamine, Eesti Kirjanduse Selts</t>
  </si>
  <si>
    <t xml:space="preserve">Teema-aasta "Eesti Raamat 500", mis algas 2025. aasta Eesti kirjanduse päevaga 30.jaanuaril lõpeb ametlikult emakeelepäeval 14.märtsil 2026 suure teemat ja teema-aastat kokkuvõtva kahe päevase konverentsiga. 2026.aastasse üle viidav jääk on mõeldud aasta alguse tegevuste ja Raamatuaasta lõpukonverentsi korraldamiseks. Võetud kohustus summas 68 989 eurot. </t>
  </si>
  <si>
    <t>Etenduskunstide poliitika kujundamine ja rakendamine</t>
  </si>
  <si>
    <t>Ugala Teater SA remondifondi toetus</t>
  </si>
  <si>
    <t xml:space="preserve">Teatrihoone lava- ja saalialuse ruumi avariiremondi toetuse jääk, remonttööd jätkuvad 2026. aastal. Erakorraliste tööde vajadus tekkis seoses teatri keldriruumidesse tunginud veega, mis põhjustas kahju elektriseadmetele. Kahju likvideerimiseks on tänaseks elektriseadmed välja vahetatud ning lisatud automaatne kanalisatsioonisüsteem, mis takistab edaspidi suuremahulise vee kogunemist keldriruumidesse. Lõpetamata tööde maht hõlmab kuivatusseadmete lisamist ventilatsioonitorustikule. Seda ei ole võimalik teostada olemasoleva torustiku piires, vaid eeldab uue ventilatsioonitoru liini rajamist kuni katusepinnani. Tööde teostamist takistas sügisperioodil keldriruumides valitsenud väga kõrge niiskustase.Võetud kohustus summas 18 845 eurot. </t>
  </si>
  <si>
    <t>SE060001</t>
  </si>
  <si>
    <t>Rahvusooper Estonia** remondifondi toetus</t>
  </si>
  <si>
    <t>Teatrihoone keskküttesüsteemi remonttööd on pooleli ning lõpetatakse 2026. aastal. Tööde teostamise nihkumine on seotud teatri põhitegevusega. Kohustus summas 23 059,87 eurot.</t>
  </si>
  <si>
    <t>Eraldis institutsioonide toetamiseks</t>
  </si>
  <si>
    <t>2025. aastast jäänud vabad vahendid on kavandatud teatrivaldkonna ühekordsete projektide teostamiseks.</t>
  </si>
  <si>
    <t>Audiovisuaalpoliitika kujundamine ja rakendamine</t>
  </si>
  <si>
    <t>Eesti Filmi Instituut SA edasiantavad toetused filmikultuuri arendamiseks</t>
  </si>
  <si>
    <t xml:space="preserve">Läbi avatud taotlusvooru (toetuse andmise tingimused kinnitatud ministri määruse alusel) määratud ja välja makstud sihtotstarbeliste toetuste jääk filmide tootmiseks. Toetuste tekkepõhine kasutamine on osaliselt lükkunud 2026. aastasse, kuna filmitootmine on reeglina pikem kui üks kalendriaasta. Toetusotsuste tegemisel on väga keeruline planeerida kulude jaotumist aastate vahel. Ettemaks sihtasutusele summas 2 275 420,80 eurot </t>
  </si>
  <si>
    <t>Eesti Filmi Instituut SA - Väliskapitalil Eestis toodetavate filmide toetusmehhanismi Film Estonia kuludeks</t>
  </si>
  <si>
    <t xml:space="preserve">Läbi avatud taotlusvooru (toetuse andmise tingimused kinnitatud ministri määruse alusel) antud sihtotstarbeliste toetuste jääk. Toetuste tekkepõhine kasutamine on osaliselt lükkunud 2026. aastasse, kuid toetusotsused on tehtud 2025. aastal. Ettemaks sihtasutusele summas 1 402 415 eurot. </t>
  </si>
  <si>
    <t>Muusikapoliitika kujundamine ja rakendamine</t>
  </si>
  <si>
    <t>Muusikakollektiivid ja kontserdikorraldajad</t>
  </si>
  <si>
    <t xml:space="preserve">Avatud taotlusvooruga antud sihtotstarbelised toetused, mille kulud on osaliselt  2026. aastal. Kohustus summas 40 500 eurot. </t>
  </si>
  <si>
    <t>Heliloomingu tellimine ja muusikaalased väljaanded</t>
  </si>
  <si>
    <t xml:space="preserve">Nõudena üleval olevad antud sihtotstarbelised toetused, mille kulud on osaliselt 2026. aastal. Ettemaks summas 48 000 eurot. </t>
  </si>
  <si>
    <t>Tegemist 2024. aastast ületoodud jäägiga, ülekandmist ei taotle.</t>
  </si>
  <si>
    <t>Euroopa muusikakonverentsi LEADING VOICES ettevalmistamine ja korraldamine Tallinnas 6.-10. juulil 2025 - Eesti Kooriühing</t>
  </si>
  <si>
    <t>Kultuuri valdkondadeülene tugi- ja arendustegevus</t>
  </si>
  <si>
    <t>Sotsiaaltoetused</t>
  </si>
  <si>
    <t>Riigi kultuuristipendiumid</t>
  </si>
  <si>
    <t>2025. aasta jääki kasutatakse kultuuristipendiumide väljaandmiseks 2026. aastal.</t>
  </si>
  <si>
    <t>Rahvuskultuurile olulised tähtpäevad</t>
  </si>
  <si>
    <t>Ülekantavat jääki kasutatakse 2025. aasta kultuurikorraldaja aunimetuse preemia väljamaksmiseks.</t>
  </si>
  <si>
    <t>Kultuurivaldkonna rahvusvahelistumise edendamine</t>
  </si>
  <si>
    <t>Eesti kultuur maailmas</t>
  </si>
  <si>
    <t>Taotlusvooru "Eesti kultuur maailmas" jääk sisaldab toetuste tagasikandeid mida 2026. aastal kasutatakse sama meetme raames toetuste eraldamiseks.</t>
  </si>
  <si>
    <t>EL kultuuriprogrammis osalevate Eesti projektide kaasrahastamine</t>
  </si>
  <si>
    <t>Taotlusvooru "EL kultuuriprogrammis osalevate Eesti projektide kaasrahastamine" jääk sisaldab toetuste tagasikandeid mida 2026. aastal kasutatakse sama meetme raames toetuste eraldamiseks.</t>
  </si>
  <si>
    <t>Riikidevaheliste kultuurikoostöölepingute täitmine</t>
  </si>
  <si>
    <t xml:space="preserve">Läbi avatud taotlusvooru (toetuse andmise tingimused kinnitatud ministri määruse alusel) antud sihtotstarbeliste toetuste jääk. Toetuste tekkepõhine kasutamine on osaliselt lükkunud 2026. aastasse, kuid toetusotsused on tehtud 2025. aastal. Jääk sisaldab ka toetuste tagasikandeid mida 2026. aastal kasutatakse sama meetme raames toetuste eraldamiseks. Üleval ettemaksed summas 85 433,87 eurot. </t>
  </si>
  <si>
    <t>SE000003</t>
  </si>
  <si>
    <t>Liikmemaksud (rahvusvahelised organisatsioonid)</t>
  </si>
  <si>
    <t>Jäägi ülekandmist ei taotle.</t>
  </si>
  <si>
    <t xml:space="preserve">Erinevates riikides tegutsevate kultuuriesindajate (diplomaadid) tegevusega seotud kulud. Kultuuriesindajad viivad ellu erinevaid kultuuritegevusega seotud projekte, jääk on planeeritud 2026. aasta tegevuste katteks. </t>
  </si>
  <si>
    <t>Remondifondi toetus kinnitati oktoobris 2025. Avaritööde läbiviimine tuli edasi lükata, kuna kontraforsi  kahjustatud müüriosa ei olnud võimalik kinni laduda hilissügisesel sademeterohkel öökülmadega perioodil. Toetus on ettemaksul summas 17 443 eurot, toetuse kasutamise tähtaeg pikendatud kuni 30.06.2026, kantakse kuluks 2026. aasta remondifondi vahenditest.</t>
  </si>
  <si>
    <t>Valitsemisala remondifond, Eesti Ajaloomuuseum SA** remondifondi toetus</t>
  </si>
  <si>
    <t>Remondifondi toetuse jääk objektil Pirita tee 74/76 hoilahoone elektri- ja nõrkvoolupaigaldise uuendamine. Haldusteenust, sh remonttööde hankimise ja korraldamise teenust osutab SA-le Riigi Kinnisvara AS. Kaks esimest 2025. aastal korraldatud projekteerimise riigihanget ebaõnnestusid, tööde teostaja õnnestus leida kolmandal korraldatud riigihankel. Kuna riigihangete läbiviimisele kulus esialgu planeeritust oluliselt rohkem aega, lükkus tööde lõpetamine 2026. aastasse. Toetuse jääk on ettemaksul summas 21 210 eurot. Toetuse kasutamise tähtaeg pikendatud kuni 30.04.2026, kantakse kuluks 2026. aasta remondifondi vahenditest.</t>
  </si>
  <si>
    <t>Valitsemisala remondifond</t>
  </si>
  <si>
    <t>Valitsemisala remondifondi jääk sisaldab sihtotstarbelisi toetusi, mille tekkepõhine kasutamine on lükkunud 2026. aastasse (kohustused summas 38 653 eurot). 2026. aastal jätkub valitsemisala asutuste avarii-remonttööde sihtotstarbeline toetamine. KUM valitsemisala asutuste (sh sihtasutused, avalik-õiguslikud juriidilised isikud) kinnisvaraportfell on suur, mistõttu on ka remonfifondist antavate toetuste vajadus suur.</t>
  </si>
  <si>
    <t>Loovuurimuse taotlusvoor - Sihtasutus Eesti Teadusagentuur</t>
  </si>
  <si>
    <t xml:space="preserve">Jääk sisaldab läbi avatud taotlusvooru antud toetusi teadus- ja arendusprojektidele. Teadus- ja arendusprojekid on kaheaastased, toetuste  tekkepõhine kasutamine toimub 2026. aasta lõpuni. Avatud taotlusvooru viib läbi SA Eesti Teadusagentuur, toetusotsused tehti 2025. aastal. Ettemaksena üleval 341 022,47 eurot. 161 022 eurot on toetuste jääkide tagasikanded. </t>
  </si>
  <si>
    <t>Teadus- ja arendustegevuse toetus, Eesti Rahvusraamatukogu teadusuuringute läbiviimiseks ja teadusvõimekuse tõstmiseks</t>
  </si>
  <si>
    <t>Tagastatud projektitoetuse jääk 81,89 eurot.</t>
  </si>
  <si>
    <t>IKT teenused ja toetused</t>
  </si>
  <si>
    <t>Eelarve koosneb 2024. aastast ületoodud vahenditest, mille jääki üle ei kanta.</t>
  </si>
  <si>
    <t>Jääk sisaldab toetuste tagasikandeid. 2026. aastal jätkub institutsioonide sihtotstarbeline toetamine. Meetmest toetatakse kuluvajadusi, mida pole eelarve koostamise protsessis võimalik ette näha või mille täpsed asjaolud selguvad hiljem ning kulu edasilükkamine ajakriitilisuse tõttu ei ole põhjendatud.</t>
  </si>
  <si>
    <t>IN005000</t>
  </si>
  <si>
    <t>Kultuuriministeeriumi valitsemisala investeeringud</t>
  </si>
  <si>
    <t>2026. aastal jätkub valitsemisala asutuste investeeringutegevuse sihtotstarbeline toetamine. Meetmest toetatakse kuluvajadusi, mida pole eelarve koostamise protsessis võimalik ette näha või mille täpsed asjaolud selguvad hiljem ning kulu edasilükkamine ajakriitilisuse tõttu ei ole põhjendatud.</t>
  </si>
  <si>
    <t>Investeeringud</t>
  </si>
  <si>
    <t>IN002000</t>
  </si>
  <si>
    <t>Infotehnoloogia investeeringud</t>
  </si>
  <si>
    <t>2025. aasta infotehnoloogia investeeringud olid kavandatud Taotluste menetlemise infosüsteemi ning Eesti Laulu- ja Tantsupeo SA (ELTSA) ja Eesti Rahvakultuuri Keskuse (RAKU) ühise andmekogu arendustööde teostamiseks. Taotluste menetlemise infosüsteemi arendustööd said suures ulatuses teostatud, kuid ELTSA-RAKU andmekogu arendustööde valmimine lükkus edasi 2026 aastasse tulenevalt arendusmahu suurenemisest. Tööd jätkuvad käesoleval aastal ja on kaetud hankelepinguga.</t>
  </si>
  <si>
    <t>Tööjõukulud</t>
  </si>
  <si>
    <t>Personalikulude jääk tuleneb töötajate liikumisest (aasta sees oli mitmeid ametikohti täitmata) ning kasutamata puhkuste arvestusest, mille kulud on lükkunud 2026. aastasse.</t>
  </si>
  <si>
    <t>Jääki üle ei kanta, tegemist 2024.a. jäägiga.</t>
  </si>
  <si>
    <t>Kultuurivaldkonna digiteerimine</t>
  </si>
  <si>
    <t>Vahendeid kasutatakse "Kultuuripärandi digitegevuskava 2024-2029" ja KuM valdkondliku digipöörde projektide elluviimise toetamiseks (asutuste arendusprojektid, kultuuripärandi digiteerimine, analüüsid, koolituste ja seminaride korraldamine, projekte ettevalmistavad tegevused) ning Digitaalse Kultuuripärandi Nõukogu tööga seotud tegevusteks (nõukogu liikmete töötasu, vajadusel ekspertide kaasamine). Digitegevuskava ja KuM digipöörde projekte rahastatakse suuresti Justiits- ja Digiministeeriumi kaudu Euroopa Liidu fondidest. 2025. aastal kinnitati rahastusotsused alles novembris ning projektidega alustati seetõttu tunduvalt hilisemalt, kui oli planeeritud. Kasutamata jäi osa 2025. aastal projektide elluviimise toetamiseks mõeldud rahastusest.</t>
  </si>
  <si>
    <t>SE000028</t>
  </si>
  <si>
    <t>Kultuuriministeeriumi vahendid Riigi Kinnisvara Aktsiaseltsile</t>
  </si>
  <si>
    <t>Riigi Kinnisvara AS vahendite jääki üle ei kanta</t>
  </si>
  <si>
    <t>Teadus- ja arendustegevuse majanduskulu</t>
  </si>
  <si>
    <t>Tulenevalt omandiküsimustest ja sellega seotud projekti tegevuste viibimisest jäid eraldamata vahendid Ennistuskojale Kanut Tallinna Linnahalli vaiba (UNESCO pärandiobjekt) konserveerimis- ja restaureerimistegevusteks. Kulud on kavandatud 2026. aastasse. 
Lisaks jäi osaliselt välja maksmata RITA+ projekti (teise kooliastme õpilaste liikumisaktiivsust ja -agentsust toetav tõenduspõhine sekkumisprogramm) omafinantseering, mille kulud lükkusid käesolevasse aastasse.</t>
  </si>
  <si>
    <t>Sidus ühiskond</t>
  </si>
  <si>
    <t>Sidus Eesti: Lõimumine, sh kohanemine</t>
  </si>
  <si>
    <t>Rahvuskaaslaste toetamine</t>
  </si>
  <si>
    <t>Integratsiooni Sihtasutus - Tagasipöördumistoetus</t>
  </si>
  <si>
    <t>Jääki üle ei kanta. Üleval olev ettemaks summas 22 528,25 eurot  tagastatakse 10.03.2026</t>
  </si>
  <si>
    <t>Integratsiooni Sihtasutus - Rahvuskaaslaste nõustamisteenuse pakkumine ja eesti keele laagrid etnilistele eestlastele</t>
  </si>
  <si>
    <t xml:space="preserve">Integratsiooni Sihtasutuse rahvuskaaslaste nõustamisteenuse pakkumise ja etniliste eestlaste eesti keele laagrite 2025. a kasutamata jäägi tõstmine 2026. aastasse.  
Tekkinud on suurem vajadus pakkuda efektiivsemat ja pikaajalisemat kultuuriprogrammi väliseesti noortele ja tagasipöördujatele, sh kompenseerida väiksema sissetulekuga ja paljulapseliste perede laste reisikulusid laagris osalemiseks. </t>
  </si>
  <si>
    <t>Lõimumis-, sh kohanemispoliitika kujundamine ja rakendamine</t>
  </si>
  <si>
    <t>SR06A061</t>
  </si>
  <si>
    <t>Integratsiooni SA - Rahvusvahelise kaitse saajate kohanemisprogramm (sh kommunikatsiooni- ja tõlkekulud)</t>
  </si>
  <si>
    <t>Jääki üle ei kanta.</t>
  </si>
  <si>
    <t>Integratsiooni SA - Rahvusvahelise kaitse (täiendav kaitse) saajate keeleõpe (A1-tase)</t>
  </si>
  <si>
    <t>Integratsiooni Sihtasutus - Rahvusvähemuste katusorganisatsioonide toetamine</t>
  </si>
  <si>
    <t>Üleval olev ettemaks summas 26 375 eurot. Aruanne laekus Integratsiooni SA-le planeeritust hiljem, mistõttu kulukanne tehakse 2026. aastal.</t>
  </si>
  <si>
    <t>Integratsiooni Sihtasutus - Rahvusvähemuste kultuuriühingute toetamine</t>
  </si>
  <si>
    <t>Jääki üle ei kanta. Üleval ettemaks summas 146 eurot , mis tagastatakse 10.03.2026</t>
  </si>
  <si>
    <t>Integratsiooni Sihtasutus - Lõimumist edendavad kultuuri- ja sporditegevused</t>
  </si>
  <si>
    <t>Jääki üle ei kanta. Üleval olev ettemaks summas 1355,06 eurot  tagastatakse 10.03.2026</t>
  </si>
  <si>
    <t>Integratsiooni Sihtasutus - Toetus Ukraina sõjapõgenikest kuni 19-aastastele noortele ukraina keele ja kultuuri säilimiseks</t>
  </si>
  <si>
    <t>Jääki üle ei kanta. Üleval olev ettemaks summas 9586,32 eurot  tagastatakse 10.03.2026</t>
  </si>
  <si>
    <t xml:space="preserve">Tõsta institutsioonide toetamise eraldise 2025. aasta jääk üle 2026. aastasse, kuna 2026. aasta baaseelarves puuduvad vahendid erakorraliste vajaduste rahastamiseks. 
Toetatakse eelarveaasta sees tekkivaid kuluvajadusi, mida polnud eelarve koostamise protsessis võimalik ette näha või kulusid, mida planeeriti aastaeelarve ja 4-aastase finantsplaani koostamise protsessis, kuid mille täpsed asjaolud ei olnud sellel ajal selgunud või teada. Näiteks 2025. aastal toetati ESTO laulu Narvas. </t>
  </si>
  <si>
    <t>Tegevuskulude jäägi ülekandmine tuleneb 2025. aastal plaanitud tööde (sh kohanemisprogrammi pakkumiseks vajalikud andmevahetuslahenduse arendustööd) osalisest edasi lükkumisest 2026. aastasse.</t>
  </si>
  <si>
    <t>Kohanemisprogrammi kursustele registreerimise infosüsteemi ülalhoiu kulu</t>
  </si>
  <si>
    <t>Kohanemisprogramm ajutise kaitse saajatele</t>
  </si>
  <si>
    <t>Muinsuskaitseamet</t>
  </si>
  <si>
    <t>Muuseumide kiirendi</t>
  </si>
  <si>
    <t>Muuseumide kiirendi jääk sisaldab sihtotstarbelisi toetusi, mille tekkepõhine kasutamine on osaliselt lükkunud 2026. aastasse, otsused on tehtud 2025. aastal. 2026. aastal jätkub muuseumide sihtotstarbeline toetamine. Kohustus summas 135 684,61 eurot.</t>
  </si>
  <si>
    <t>Muuseumide aastaauhindade ürituse korraldamine</t>
  </si>
  <si>
    <t>Sihtotstarbeline toetus muuseumide aastaauhindade ürituse korraldamiseks. 2024. aasta ürituse korralduskulu kajastub majandamiskuludes.</t>
  </si>
  <si>
    <t>OR060186</t>
  </si>
  <si>
    <t>Toetus omandireformi käigus tagastatud ehitismälestiste hooldamiseks, remontimiseks, konserveerimiseks, restaureerimiseks ja taastamiseks</t>
  </si>
  <si>
    <t>Raha eraldamine omandireformi reservfondist on sihtotstarbeline ja eraldatud vahendite kasutamise tingimused on kindlaks määratud Vabariigi Valitsuse korraldustega. Vahendeid kasutatakse kuni Vabariigi Valitsuse korraldustes sätestatud tegevuste lõpetamiseni. 2021. aasta otsused.  Jääk koosneb kahe toetuse summadest, mille osas on nõuded taotlejate vastu üleval. Osaliselt teostatud tagasimakse osas jäägi ülekandmise vajadus puudub.</t>
  </si>
  <si>
    <t>OR060246</t>
  </si>
  <si>
    <t>Raha eraldamine omandireformi reservfondist on sihtotstarbeline ja eraldatud vahendite kasutamise tingimused on kindlaks määratud Vabariigi Valitsuse korraldustega. Vahendeid kasutatakse kuni Vabariigi Valitsuse korraldustes sätestatud tegevuste lõpetamiseni. Antud 3 mln eurot eraldati KUM valitsemisala eelarvesse (Muinsuskaitseametile) 2024. aasta detsembris. Toetusotsused tehti 2025. aastal. Toetuse kasutamise abikõlblikkuse periood kuni 31.12.2026. Kohustus summas 2 751 967 eurot.</t>
  </si>
  <si>
    <t>OR060275</t>
  </si>
  <si>
    <t>Raha eraldamine omandireformi reservfondist on sihtotstarbeline ja eraldatud vahendite kasutamise tingimused on kindlaks määratud Vabariigi Valitsuse korraldustega. Vahendeid kasutatakse kuni Vabariigi Valitsuse korraldustes sätestatud tegevuste lõpetamiseni. 2024. aasta otsused. Toetuste kasutamise abikõlblikkuse periood oli kuni 31.12.2025. Kahel juhul on toetuse kasutamise perioodi pikendatud. Osalise tagasimakse summas ülekandmist ei taotle. Kohustus summas 130 683 eurot.</t>
  </si>
  <si>
    <t>OR060349</t>
  </si>
  <si>
    <t>Raha eraldamine omandireformi reservfondist on sihtotstarbeline ja eraldatud vahendite kasutamise tingimused on kindlaks määratud Vabariigi Valitsuse korraldustega. Vahendeid kasutatakse kuni Vabariigi Valitsuse korraldustes sätestatud tegevuste lõpetamiseni. 2023. aasta otsused. Jääk tuleneb ühe toetuse osalisest tagasimaksest.</t>
  </si>
  <si>
    <t>IN06M002</t>
  </si>
  <si>
    <t>Toetus kinnismälestiste omanikele</t>
  </si>
  <si>
    <t>Jääk sisaldab sihtotstarbelisi toetusi, mille tekkepõhine kasutamine on osaliselt lükkunud 2026. aastasse, toetusotsused on tehtud 2025. aastal (aruanded laekuvad 2026. aastal). Toetusi eraldatakse ehitustöödeks, mille teostamine tihti ühe kalendriaasta sees pole võimalik. Kohustus summas 1 729 779,12 eurot.</t>
  </si>
  <si>
    <t>Jääk sisaldab sihtotstarbelisi toetusi, mille tekkepõhine kasutamine on osaliselt lükkunud 2026. aastasse, kuid otsused on tehtud 2025. aastal. Kohustus summas 95 036,28 eurot.</t>
  </si>
  <si>
    <t>Muinsuskaitseameti tegevuskulud</t>
  </si>
  <si>
    <t>Tegevuskulude jääk on teadlikult planeeritud, et katta osaliselt (kärbetest tulenevalt) 2026. aasta eelarve puudujääki.</t>
  </si>
  <si>
    <t>Vahendid Riigi Kinnisvara Aktsiaseltsile</t>
  </si>
  <si>
    <t>Eesti Lastekirjanduse Keskus</t>
  </si>
  <si>
    <t>Eesti Lastekirjanduse Keskuse tegevuskulud</t>
  </si>
  <si>
    <t>Tööjõukulude jääk sisaldab 2026. aasta puhkusekohustust ja töötajate haiguslehel oldud päevi. Jääk kasutatakse 2026. aastal puhkusekohustuse kulude katteks.</t>
  </si>
  <si>
    <t xml:space="preserve">Haiglate raamatukarussellide raamatud jäid soetamata kuna nende paiknemises toimus muudatusi, raamatud ostetakse 2026. aasta alguses (summa 5000 eurot). Sündivuse vähenemise tõttu lükkus kinkeraamatu "Pisike puu" lisatiraaži tegemine 2026. aasta algusesse.  2026. aastasse on planeeritud uue raamatu koostamine ja trükkimine. Näituse "Kõik tunded on head" valmimise kulud lükkusid 2026. aasta algusesse, näitus avati 20.01.2026. </t>
  </si>
  <si>
    <t>Eesti Rahvakultuuri Keskus</t>
  </si>
  <si>
    <t>Laulu- ja tantsupeo kollektiivijuhtide palgatoetus</t>
  </si>
  <si>
    <t>2026. aastal on kasvanud taotluste arv laulu- ja tantsupeo kollektiivijuhtide palgatoetusmeetmest toetuse saamiseks. Tulenevalt eelnevast jääb 2026 eelarvest vahendeid puudu ning kaetakse ületoovast jäägist. Ettemaksed summas 7 713 eurot.</t>
  </si>
  <si>
    <t>Maakondade ja maakonna üleste laulu- ja tantsupidude toetamine</t>
  </si>
  <si>
    <t>Jääk on tekkinud tagastustest. Ei ole mõistlik uut taotlusvooru avada ja uuesti välja jagada.</t>
  </si>
  <si>
    <t>Setomaa pärimuskultuuri toetamine</t>
  </si>
  <si>
    <t>Jääk on tekkinud tagastustest, komisjon on otsustanud eraldada toetus tingimuslikult ja maksta välja jääkide ületoomisel  2026. aastal</t>
  </si>
  <si>
    <t>Etenduskunstide regionaalse kättesaadavuse toetused "Teater Maal"</t>
  </si>
  <si>
    <t>Jääk on tekkinud aruannete korrigeerimisest, millest tulenevalt vähenesid väljamaksed. Kasutada toetuseks 2026. aastal.</t>
  </si>
  <si>
    <t>Mulgimaa pärimuskultuuri toetamine</t>
  </si>
  <si>
    <t>Jääk on tekkinud tagastustest, komisjon on otsustanud osaliselt eraldada toetus tingimuslikult ja vastavalt protokollile,  maksta välja jääkide ületoomisel  2026. aastal.</t>
  </si>
  <si>
    <t>Vana Võromaa pärimuskultuuri toetamine</t>
  </si>
  <si>
    <t>Saarte pärimuskultuuri toetamine</t>
  </si>
  <si>
    <t>Virumaa pärimuskultuuri toetamine</t>
  </si>
  <si>
    <t>Peipsiveere pärimuskultuuri toetamine</t>
  </si>
  <si>
    <t>Ida-Viru noorte kultuuritegevuse toetamine</t>
  </si>
  <si>
    <t>2024.a. kasutamata jääk</t>
  </si>
  <si>
    <t>Eesti Rahvakultuuri Keskuse tegevuskulud</t>
  </si>
  <si>
    <t>2025 kasutamata jääk on kavandatud täiendavate ülesannete eest tasude maksmiseks (E-ITS eelauditist tulenevate kohustuste täitmine, rahvakultuuri andmekogu analüüs)</t>
  </si>
  <si>
    <t>Võru Instituut</t>
  </si>
  <si>
    <t>Võru Instituudi tegevuskulud</t>
  </si>
  <si>
    <t>Võru Instituut, remondifondi toetus</t>
  </si>
  <si>
    <t>Mõniste talurahvamuuseumi inva-WC remont lükkus osaliselt külmade ilmaolude tõttu 2026. aastasse. Tööd lõpetatakse 2026.a. aprillis.</t>
  </si>
  <si>
    <t>Eesti Rahva Muuseum</t>
  </si>
  <si>
    <t>Eesti Rahva Muuseum** tegevuskulud</t>
  </si>
  <si>
    <t>2025 maksti projektis osalevatele töötajatele töötasu vastavalt projekti töödele toetuse vahenditest, mistõttu jäi kasutamata osa liik 20 planeeritud palgafondist. Samas kujunes vaba jääki ka haiguslehtede arvelt. Ülekantav summa kasutatakse 2026. aastal tööjõukulude katteks (puhkuste perioodi asendused jmt)</t>
  </si>
  <si>
    <t>Eesti Rahva Muuseum** vahendid Riigi Kinnisvara Aktsiaseltsile</t>
  </si>
  <si>
    <t>IN06R051</t>
  </si>
  <si>
    <t>Eesti Rahva Muuseum** remondifondi toetus</t>
  </si>
  <si>
    <t>Heimtali muuseumi katuse taastamistööde käigus ilmnesid täiendavad lisatööd. Hoone laetalade otsad ja müürilatid olid läbi mädanenud. Remonttööd lõpetatakse 2026. aasta aprillis.</t>
  </si>
  <si>
    <t>Majandamiskulude jäägi tekkimise põhjuseks oli kulude kokkuhoid, samuti tellitud uuringutega seotud kulude osaline lükkumine 2026. aastasse. Sisseostetavate ühekordsete teenuste elluviimist takistavad reeglina probleemid hangete läbiviimisel. Ministeeriumi tegevuskulusid vähendati tulenevalt kärpekohustusest, seega osaliselt saab jääki kasutada ühekordsete kulude katteks, kuid üldiselt kokkuhoiuga jätkatakse. Ülekantava jäägi arvelt on kavandatud Eesti infoturbestandardi E-ITS auditi läbiviimise, mille kulud lükkusid 2026 aastasse summas 100 tuh eurot. Jätkuvad valitsemisala IKT valdkonna toimemudeli analüüsitööd, ministeeriumi andmekogude ja infosüsteemide jätkuarenduste teostamine. Muude tegevuskulude (konto algusega 6) täitmine on arvestatud majandamiskulude eelarvest.</t>
  </si>
  <si>
    <t>Tegevuskulude jääk on teadlikult planeeritud, et katta osaliselt 2026. aasta eelarves terendavat puudujääki (eelkõige kärbete tõttu) ning suuta planeeritud tegevusi ellu viia ja võetud kohustusi (sh hangetest tulenevalt) täita.
Muude tegevuskulude (konto algusega 6) täitmine on arvestatud majandamiskulude eelarvest.</t>
  </si>
  <si>
    <t>Ületoodavad vahendid on kavandatud asutuse põhikirjaliste ülesannete täitmiseks, sh maakondadele ja osakondae töötajate sõidukulu, asutuse õppepäevade korraldamiseks, vananenud telefonide väljavahetamiseks jmt.
Muude tegevuskulude (konto algusega 6) täitmine on arvestatud majandamiskulude eelarvest.</t>
  </si>
  <si>
    <t>Majanduskulude jääk on kavandatud 2026. aasta kulude katteks. Mõniste Talurahvamuuseumi hoovis tuleb langetada hoonetele ohtlikud puud ja sisse tuua uus elektriliin.
Muude tegevuskulude (konto algusega 6) täitmine on arvestatud majandamiskulude eelarvest.</t>
  </si>
  <si>
    <t>Näituse kulude periodiseerimine: "Meie rõiva värvid" kulukanne 30.08.26 summas 45 400 €, "Rannarootslased …" kulukanne 28.06.26 summas 19 933,58. Ülejäänud 211,37 kasutatakse jooksvateks majanduskuludeks.
Muude tegevuskulude (konto algusega 6) täitmine on arvestatud majandamiskulude eelarvest.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</si>
</sst>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charset val="186"/>
      <scheme val="minor"/>
    </font>
    <font>
      <sz val="11"/>
      <color theme="1"/>
      <name val="Aptos Narrow"/>
      <family val="2"/>
      <charset val="186"/>
      <scheme val="minor"/>
    </font>
    <font>
      <sz val="9"/>
      <color theme="1"/>
      <name val="Aptos Narrow"/>
      <family val="2"/>
      <charset val="186"/>
      <scheme val="minor"/>
    </font>
    <font>
      <sz val="9"/>
      <name val="Aptos Narrow"/>
      <family val="2"/>
      <charset val="186"/>
      <scheme val="minor"/>
    </font>
    <font>
      <sz val="11"/>
      <color indexed="8"/>
      <name val="Aptos Narrow"/>
      <family val="2"/>
      <scheme val="minor"/>
    </font>
    <font>
      <b/>
      <sz val="9"/>
      <name val="Times New Roman"/>
      <family val="1"/>
      <charset val="186"/>
    </font>
    <font>
      <b/>
      <sz val="9"/>
      <name val="Times New Roman"/>
      <family val="1"/>
    </font>
    <font>
      <sz val="9"/>
      <name val="Times New Roman"/>
      <family val="1"/>
      <charset val="186"/>
    </font>
    <font>
      <sz val="9"/>
      <name val="Times New Roman"/>
      <family val="1"/>
    </font>
    <font>
      <b/>
      <sz val="9"/>
      <color rgb="FF000000"/>
      <name val="Times New Roman"/>
      <family val="1"/>
      <charset val="186"/>
    </font>
    <font>
      <sz val="9"/>
      <color rgb="FF000000"/>
      <name val="Times New Roman"/>
      <family val="1"/>
      <charset val="186"/>
    </font>
    <font>
      <i/>
      <sz val="9"/>
      <name val="Times New Roman"/>
      <family val="1"/>
      <charset val="186"/>
    </font>
    <font>
      <i/>
      <sz val="9"/>
      <name val="Times New Roman"/>
      <family val="1"/>
    </font>
    <font>
      <b/>
      <sz val="9"/>
      <color rgb="FFFF0000"/>
      <name val="Aptos Narrow"/>
      <family val="2"/>
      <charset val="186"/>
      <scheme val="minor"/>
    </font>
    <font>
      <b/>
      <sz val="9"/>
      <color theme="1"/>
      <name val="Times New Roman"/>
      <family val="1"/>
      <charset val="186"/>
    </font>
    <font>
      <sz val="9"/>
      <color rgb="FF00B050"/>
      <name val="Aptos Narrow"/>
      <family val="2"/>
      <charset val="186"/>
      <scheme val="minor"/>
    </font>
    <font>
      <sz val="8"/>
      <color theme="1"/>
      <name val="Aptos Narrow"/>
      <family val="2"/>
      <charset val="186"/>
      <scheme val="minor"/>
    </font>
    <font>
      <sz val="8"/>
      <color indexed="8"/>
      <name val="Aptos Narrow"/>
      <family val="2"/>
      <scheme val="minor"/>
    </font>
    <font>
      <sz val="8"/>
      <name val="Aptos Narrow"/>
      <family val="2"/>
      <charset val="186"/>
      <scheme val="minor"/>
    </font>
    <font>
      <sz val="9"/>
      <color rgb="FFFF0000"/>
      <name val="Aptos Narrow"/>
      <family val="2"/>
      <charset val="186"/>
      <scheme val="minor"/>
    </font>
    <font>
      <sz val="9"/>
      <color rgb="FF000000"/>
      <name val="Aptos Narrow"/>
      <family val="2"/>
      <charset val="186"/>
      <scheme val="minor"/>
    </font>
    <font>
      <b/>
      <sz val="9"/>
      <color indexed="81"/>
      <name val="Segoe UI"/>
      <family val="2"/>
      <charset val="186"/>
    </font>
    <font>
      <sz val="9"/>
      <color indexed="81"/>
      <name val="Segoe UI"/>
      <family val="2"/>
      <charset val="186"/>
    </font>
  </fonts>
  <fills count="11">
    <fill>
      <patternFill patternType="none"/>
    </fill>
    <fill>
      <patternFill patternType="gray125"/>
    </fill>
    <fill>
      <patternFill patternType="solid">
        <fgColor theme="4" tint="0.39997558519241921"/>
        <bgColor indexed="65"/>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00B050"/>
        <bgColor indexed="64"/>
      </patternFill>
    </fill>
    <fill>
      <patternFill patternType="solid">
        <fgColor theme="5" tint="0.79998168889431442"/>
        <bgColor indexed="64"/>
      </patternFill>
    </fill>
    <fill>
      <patternFill patternType="solid">
        <fgColor rgb="FFD096C8"/>
        <bgColor indexed="64"/>
      </patternFill>
    </fill>
    <fill>
      <patternFill patternType="solid">
        <fgColor theme="4" tint="0.39997558519241921"/>
        <bgColor indexed="64"/>
      </patternFill>
    </fill>
    <fill>
      <patternFill patternType="solid">
        <fgColor theme="0" tint="-4.9989318521683403E-2"/>
        <bgColor indexed="64"/>
      </patternFill>
    </fill>
  </fills>
  <borders count="15">
    <border>
      <left/>
      <right/>
      <top/>
      <bottom/>
      <diagonal/>
    </border>
    <border>
      <left style="medium">
        <color indexed="64"/>
      </left>
      <right/>
      <top style="medium">
        <color indexed="64"/>
      </top>
      <bottom/>
      <diagonal/>
    </border>
    <border>
      <left style="medium">
        <color rgb="FF000000"/>
      </left>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rgb="FF000000"/>
      </left>
      <right style="medium">
        <color rgb="FF000000"/>
      </right>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auto="1"/>
      </bottom>
      <diagonal/>
    </border>
    <border>
      <left style="thin">
        <color indexed="64"/>
      </left>
      <right style="thin">
        <color indexed="64"/>
      </right>
      <top style="thin">
        <color auto="1"/>
      </top>
      <bottom style="thin">
        <color auto="1"/>
      </bottom>
      <diagonal/>
    </border>
  </borders>
  <cellStyleXfs count="3">
    <xf numFmtId="0" fontId="0" fillId="0" borderId="0"/>
    <xf numFmtId="0" fontId="4" fillId="0" borderId="0"/>
    <xf numFmtId="0" fontId="1" fillId="0" borderId="0"/>
  </cellStyleXfs>
  <cellXfs count="58">
    <xf numFmtId="0" fontId="0" fillId="0" borderId="0" xfId="0"/>
    <xf numFmtId="0" fontId="2" fillId="0" borderId="0" xfId="0" applyFont="1"/>
    <xf numFmtId="0" fontId="3" fillId="0" borderId="0" xfId="0" applyFont="1"/>
    <xf numFmtId="0" fontId="5" fillId="0" borderId="0" xfId="1" applyFont="1" applyAlignment="1">
      <alignment horizontal="right"/>
    </xf>
    <xf numFmtId="0" fontId="6" fillId="0" borderId="0" xfId="1" applyFont="1" applyAlignment="1">
      <alignment horizontal="right"/>
    </xf>
    <xf numFmtId="0" fontId="7" fillId="0" borderId="0" xfId="1" applyFont="1" applyAlignment="1">
      <alignment horizontal="right"/>
    </xf>
    <xf numFmtId="0" fontId="8" fillId="0" borderId="0" xfId="1" applyFont="1" applyAlignment="1">
      <alignment horizontal="right"/>
    </xf>
    <xf numFmtId="0" fontId="5" fillId="0" borderId="0" xfId="0" applyFont="1" applyAlignment="1">
      <alignment horizontal="right" vertical="top"/>
    </xf>
    <xf numFmtId="0" fontId="6" fillId="0" borderId="0" xfId="0" applyFont="1" applyAlignment="1">
      <alignment horizontal="right" vertical="top"/>
    </xf>
    <xf numFmtId="0" fontId="9" fillId="0" borderId="0" xfId="0" applyFont="1" applyAlignment="1">
      <alignment horizontal="right" vertical="top"/>
    </xf>
    <xf numFmtId="0" fontId="11" fillId="0" borderId="0" xfId="0" applyFont="1" applyAlignment="1">
      <alignment horizontal="right" vertical="top"/>
    </xf>
    <xf numFmtId="0" fontId="12" fillId="0" borderId="0" xfId="0" applyFont="1" applyAlignment="1">
      <alignment horizontal="right" vertical="top"/>
    </xf>
    <xf numFmtId="4" fontId="13" fillId="0" borderId="0" xfId="0" applyNumberFormat="1" applyFont="1"/>
    <xf numFmtId="4" fontId="13" fillId="3" borderId="0" xfId="0" applyNumberFormat="1" applyFont="1" applyFill="1"/>
    <xf numFmtId="4" fontId="13" fillId="4" borderId="0" xfId="0" applyNumberFormat="1" applyFont="1" applyFill="1"/>
    <xf numFmtId="0" fontId="2" fillId="0" borderId="0" xfId="0" applyFont="1" applyAlignment="1">
      <alignment horizontal="center" vertical="top" wrapText="1"/>
    </xf>
    <xf numFmtId="0" fontId="14" fillId="0" borderId="0" xfId="1" applyFont="1" applyAlignment="1">
      <alignment horizontal="center" vertical="top" wrapText="1"/>
    </xf>
    <xf numFmtId="0" fontId="15" fillId="0" borderId="0" xfId="0" applyFont="1" applyAlignment="1">
      <alignment horizontal="center" vertical="top" wrapText="1"/>
    </xf>
    <xf numFmtId="0" fontId="5" fillId="2" borderId="7" xfId="0" applyFont="1" applyFill="1" applyBorder="1" applyAlignment="1">
      <alignment horizontal="center" vertical="top" wrapText="1"/>
    </xf>
    <xf numFmtId="0" fontId="5" fillId="9" borderId="7" xfId="0" applyFont="1" applyFill="1" applyBorder="1" applyAlignment="1">
      <alignment horizontal="center" vertical="top" wrapText="1"/>
    </xf>
    <xf numFmtId="3" fontId="5" fillId="5" borderId="7" xfId="2" applyNumberFormat="1" applyFont="1" applyFill="1" applyBorder="1" applyAlignment="1" applyProtection="1">
      <alignment horizontal="center" vertical="top" wrapText="1"/>
      <protection locked="0"/>
    </xf>
    <xf numFmtId="4" fontId="5" fillId="6" borderId="8" xfId="1" applyNumberFormat="1" applyFont="1" applyFill="1" applyBorder="1" applyAlignment="1">
      <alignment horizontal="center" vertical="top" wrapText="1"/>
    </xf>
    <xf numFmtId="4" fontId="5" fillId="6" borderId="9" xfId="1" applyNumberFormat="1" applyFont="1" applyFill="1" applyBorder="1" applyAlignment="1">
      <alignment horizontal="center" vertical="top" wrapText="1"/>
    </xf>
    <xf numFmtId="0" fontId="2" fillId="0" borderId="0" xfId="0" applyFont="1" applyAlignment="1">
      <alignment horizontal="center" vertical="top"/>
    </xf>
    <xf numFmtId="0" fontId="16" fillId="0" borderId="12" xfId="0" applyFont="1" applyBorder="1" applyAlignment="1">
      <alignment wrapText="1"/>
    </xf>
    <xf numFmtId="0" fontId="2" fillId="0" borderId="12" xfId="0" applyFont="1" applyBorder="1"/>
    <xf numFmtId="0" fontId="3" fillId="0" borderId="12" xfId="0" applyFont="1" applyBorder="1" applyAlignment="1">
      <alignment horizontal="center"/>
    </xf>
    <xf numFmtId="0" fontId="3" fillId="0" borderId="12" xfId="0" quotePrefix="1" applyFont="1" applyBorder="1" applyAlignment="1">
      <alignment horizontal="center"/>
    </xf>
    <xf numFmtId="0" fontId="3" fillId="0" borderId="12" xfId="0" applyFont="1" applyBorder="1"/>
    <xf numFmtId="0" fontId="2" fillId="0" borderId="12" xfId="0" applyFont="1" applyBorder="1" applyAlignment="1">
      <alignment horizontal="center"/>
    </xf>
    <xf numFmtId="0" fontId="2" fillId="0" borderId="12" xfId="0" applyFont="1" applyBorder="1" applyAlignment="1">
      <alignment wrapText="1"/>
    </xf>
    <xf numFmtId="0" fontId="16" fillId="0" borderId="13" xfId="0" applyFont="1" applyBorder="1" applyAlignment="1">
      <alignment wrapText="1"/>
    </xf>
    <xf numFmtId="0" fontId="2" fillId="0" borderId="13" xfId="0" applyFont="1" applyBorder="1" applyAlignment="1">
      <alignment wrapText="1"/>
    </xf>
    <xf numFmtId="0" fontId="2" fillId="0" borderId="14" xfId="0" applyFont="1" applyBorder="1"/>
    <xf numFmtId="4" fontId="3" fillId="0" borderId="13" xfId="0" applyNumberFormat="1" applyFont="1" applyBorder="1" applyAlignment="1">
      <alignment horizontal="center"/>
    </xf>
    <xf numFmtId="4" fontId="3" fillId="0" borderId="13" xfId="0" quotePrefix="1" applyNumberFormat="1" applyFont="1" applyBorder="1" applyAlignment="1">
      <alignment horizontal="center"/>
    </xf>
    <xf numFmtId="4" fontId="3" fillId="0" borderId="13" xfId="0" applyNumberFormat="1" applyFont="1" applyBorder="1"/>
    <xf numFmtId="4" fontId="2" fillId="0" borderId="13" xfId="0" applyNumberFormat="1" applyFont="1" applyBorder="1" applyAlignment="1">
      <alignment horizontal="center"/>
    </xf>
    <xf numFmtId="0" fontId="16" fillId="0" borderId="14" xfId="0" applyFont="1" applyBorder="1" applyAlignment="1">
      <alignment wrapText="1"/>
    </xf>
    <xf numFmtId="4" fontId="3" fillId="0" borderId="14" xfId="0" applyNumberFormat="1" applyFont="1" applyBorder="1" applyAlignment="1">
      <alignment horizontal="center"/>
    </xf>
    <xf numFmtId="4" fontId="3" fillId="0" borderId="14" xfId="0" quotePrefix="1" applyNumberFormat="1" applyFont="1" applyBorder="1" applyAlignment="1">
      <alignment horizontal="center"/>
    </xf>
    <xf numFmtId="4" fontId="2" fillId="0" borderId="14" xfId="0" applyNumberFormat="1" applyFont="1" applyBorder="1" applyAlignment="1">
      <alignment horizontal="center"/>
    </xf>
    <xf numFmtId="0" fontId="17" fillId="0" borderId="14" xfId="0" quotePrefix="1" applyFont="1" applyBorder="1"/>
    <xf numFmtId="0" fontId="18" fillId="0" borderId="14" xfId="0" applyFont="1" applyBorder="1" applyAlignment="1">
      <alignment wrapText="1"/>
    </xf>
    <xf numFmtId="4" fontId="19" fillId="0" borderId="14" xfId="0" applyNumberFormat="1" applyFont="1" applyBorder="1" applyAlignment="1">
      <alignment horizontal="center"/>
    </xf>
    <xf numFmtId="0" fontId="16" fillId="0" borderId="0" xfId="0" applyFont="1" applyAlignment="1">
      <alignment wrapText="1"/>
    </xf>
    <xf numFmtId="0" fontId="2" fillId="10" borderId="0" xfId="0" applyFont="1" applyFill="1"/>
    <xf numFmtId="0" fontId="20" fillId="0" borderId="0" xfId="0" applyFont="1"/>
    <xf numFmtId="4" fontId="20" fillId="0" borderId="0" xfId="0" applyNumberFormat="1" applyFont="1"/>
    <xf numFmtId="0" fontId="19" fillId="0" borderId="0" xfId="0" applyFont="1"/>
    <xf numFmtId="0" fontId="5" fillId="5" borderId="1" xfId="1" applyFont="1" applyFill="1" applyBorder="1" applyAlignment="1">
      <alignment horizontal="center" vertical="top" wrapText="1"/>
    </xf>
    <xf numFmtId="3" fontId="5" fillId="6" borderId="2" xfId="1" applyNumberFormat="1" applyFont="1" applyFill="1" applyBorder="1" applyAlignment="1">
      <alignment horizontal="center" vertical="top" wrapText="1"/>
    </xf>
    <xf numFmtId="3" fontId="5" fillId="6" borderId="3" xfId="1" applyNumberFormat="1" applyFont="1" applyFill="1" applyBorder="1" applyAlignment="1">
      <alignment horizontal="center" vertical="top" wrapText="1"/>
    </xf>
    <xf numFmtId="3" fontId="5" fillId="6" borderId="4" xfId="1" applyNumberFormat="1" applyFont="1" applyFill="1" applyBorder="1" applyAlignment="1">
      <alignment horizontal="center" vertical="top" wrapText="1"/>
    </xf>
    <xf numFmtId="3" fontId="5" fillId="7" borderId="5" xfId="0" applyNumberFormat="1" applyFont="1" applyFill="1" applyBorder="1" applyAlignment="1">
      <alignment horizontal="center" vertical="top" wrapText="1"/>
    </xf>
    <xf numFmtId="3" fontId="5" fillId="7" borderId="10" xfId="0" applyNumberFormat="1" applyFont="1" applyFill="1" applyBorder="1" applyAlignment="1">
      <alignment horizontal="center" vertical="top" wrapText="1"/>
    </xf>
    <xf numFmtId="3" fontId="5" fillId="8" borderId="6" xfId="0" applyNumberFormat="1" applyFont="1" applyFill="1" applyBorder="1" applyAlignment="1">
      <alignment horizontal="center" vertical="top" wrapText="1"/>
    </xf>
    <xf numFmtId="3" fontId="5" fillId="8" borderId="11" xfId="0" applyNumberFormat="1" applyFont="1" applyFill="1" applyBorder="1" applyAlignment="1">
      <alignment horizontal="center" vertical="top" wrapText="1"/>
    </xf>
  </cellXfs>
  <cellStyles count="3">
    <cellStyle name="Normaallaad" xfId="0" builtinId="0"/>
    <cellStyle name="Normaallaad 2" xfId="1" xr:uid="{C626298C-4FE3-481E-A93E-81BCF7E1EF4B}"/>
    <cellStyle name="Normal 25 9" xfId="2" xr:uid="{58A13551-654A-4212-AB3C-C1505277C4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34181-B031-4348-8EFD-052606B8CC82}">
  <dimension ref="A1:AP121"/>
  <sheetViews>
    <sheetView tabSelected="1" workbookViewId="0">
      <selection activeCell="M12" sqref="M12"/>
    </sheetView>
  </sheetViews>
  <sheetFormatPr defaultColWidth="9.140625" defaultRowHeight="12" x14ac:dyDescent="0.2"/>
  <cols>
    <col min="1" max="1" width="4.7109375" style="1" customWidth="1"/>
    <col min="2" max="2" width="7" style="1" customWidth="1"/>
    <col min="3" max="3" width="14.7109375" style="1" customWidth="1"/>
    <col min="4" max="4" width="10.5703125" style="1" customWidth="1"/>
    <col min="5" max="5" width="14.5703125" style="1" customWidth="1"/>
    <col min="6" max="6" width="6.42578125" style="1" customWidth="1"/>
    <col min="7" max="7" width="7.7109375" style="1" customWidth="1"/>
    <col min="8" max="8" width="19.85546875" style="1" customWidth="1"/>
    <col min="9" max="9" width="11.42578125" style="1" customWidth="1"/>
    <col min="10" max="10" width="12.7109375" style="1" customWidth="1"/>
    <col min="11" max="11" width="12.28515625" style="1" customWidth="1"/>
    <col min="12" max="12" width="12.85546875" style="1" customWidth="1"/>
    <col min="13" max="13" width="12.28515625" style="1" customWidth="1"/>
    <col min="14" max="14" width="12" style="1" customWidth="1"/>
    <col min="15" max="15" width="11.140625" style="1" customWidth="1"/>
    <col min="16" max="16" width="12" style="1" customWidth="1"/>
    <col min="17" max="17" width="12.7109375" style="1" customWidth="1"/>
    <col min="18" max="18" width="48.140625" style="1" customWidth="1"/>
    <col min="19" max="16384" width="9.140625" style="1"/>
  </cols>
  <sheetData>
    <row r="1" spans="1:18" x14ac:dyDescent="0.2">
      <c r="G1" s="2"/>
      <c r="H1" s="2"/>
      <c r="I1" s="2"/>
      <c r="J1" s="2"/>
      <c r="K1" s="2"/>
      <c r="L1" s="2"/>
      <c r="M1" s="2"/>
      <c r="N1" s="2"/>
      <c r="O1" s="2"/>
      <c r="P1" s="3"/>
      <c r="Q1" s="4"/>
      <c r="R1" s="3" t="s">
        <v>0</v>
      </c>
    </row>
    <row r="2" spans="1:18" x14ac:dyDescent="0.2">
      <c r="G2" s="2"/>
      <c r="H2" s="2"/>
      <c r="I2" s="2"/>
      <c r="J2" s="2"/>
      <c r="K2" s="2"/>
      <c r="L2" s="2"/>
      <c r="M2" s="2"/>
      <c r="N2" s="2"/>
      <c r="O2" s="2"/>
      <c r="P2" s="5"/>
      <c r="Q2" s="6"/>
      <c r="R2" s="5" t="s">
        <v>1</v>
      </c>
    </row>
    <row r="3" spans="1:18" x14ac:dyDescent="0.2">
      <c r="G3" s="2"/>
      <c r="H3" s="2"/>
      <c r="I3" s="2"/>
      <c r="J3" s="2"/>
      <c r="K3" s="2"/>
      <c r="L3" s="2"/>
      <c r="M3" s="2"/>
      <c r="N3" s="2"/>
      <c r="O3" s="2"/>
      <c r="P3" s="7"/>
      <c r="Q3" s="8"/>
      <c r="R3" s="9" t="s">
        <v>2</v>
      </c>
    </row>
    <row r="4" spans="1:18" x14ac:dyDescent="0.2">
      <c r="G4" s="2"/>
      <c r="H4" s="2"/>
      <c r="I4" s="2"/>
      <c r="J4" s="2"/>
      <c r="K4" s="2"/>
      <c r="L4" s="2"/>
      <c r="M4" s="2"/>
      <c r="N4" s="2"/>
      <c r="O4" s="2"/>
      <c r="P4" s="7"/>
      <c r="Q4" s="8"/>
      <c r="R4" s="7"/>
    </row>
    <row r="5" spans="1:18" x14ac:dyDescent="0.2">
      <c r="G5" s="2"/>
      <c r="H5" s="2"/>
      <c r="I5" s="2"/>
      <c r="J5" s="2"/>
      <c r="K5" s="2"/>
      <c r="L5" s="2"/>
      <c r="M5" s="2"/>
      <c r="N5" s="2"/>
      <c r="O5" s="2"/>
      <c r="P5" s="10"/>
      <c r="Q5" s="11"/>
      <c r="R5" s="10" t="s">
        <v>3</v>
      </c>
    </row>
    <row r="6" spans="1:18" ht="12.75" thickBot="1" x14ac:dyDescent="0.25">
      <c r="G6" s="2"/>
      <c r="H6" s="2"/>
      <c r="I6" s="12"/>
      <c r="J6" s="12"/>
      <c r="K6" s="12"/>
      <c r="L6" s="12">
        <f>SUBTOTAL(9,L10:L114)</f>
        <v>23062229.709999993</v>
      </c>
      <c r="M6" s="12"/>
      <c r="N6" s="12">
        <f>SUBTOTAL(9,N10:N114)</f>
        <v>17061967.309999999</v>
      </c>
      <c r="O6" s="12">
        <f>SUBTOTAL(9,O10:O114)</f>
        <v>309480</v>
      </c>
      <c r="P6" s="13">
        <f>SUBTOTAL(9,P10:P114)</f>
        <v>17364719.439999998</v>
      </c>
      <c r="Q6" s="13">
        <f>SUBTOTAL(9,Q10:Q114)</f>
        <v>5697510.2700000014</v>
      </c>
      <c r="R6" s="14"/>
    </row>
    <row r="7" spans="1:18" s="15" customFormat="1" ht="12.75" thickBot="1" x14ac:dyDescent="0.3">
      <c r="C7" s="16"/>
      <c r="D7" s="17"/>
      <c r="G7" s="16"/>
      <c r="H7" s="16"/>
      <c r="I7" s="50" t="s">
        <v>4</v>
      </c>
      <c r="J7" s="50"/>
      <c r="K7" s="50"/>
      <c r="L7" s="50"/>
      <c r="M7" s="50"/>
      <c r="N7" s="51" t="s">
        <v>5</v>
      </c>
      <c r="O7" s="52"/>
      <c r="P7" s="53"/>
      <c r="Q7" s="54" t="s">
        <v>6</v>
      </c>
      <c r="R7" s="56" t="s">
        <v>7</v>
      </c>
    </row>
    <row r="8" spans="1:18" s="23" customFormat="1" ht="72" x14ac:dyDescent="0.25">
      <c r="A8" s="18" t="s">
        <v>8</v>
      </c>
      <c r="B8" s="19" t="s">
        <v>9</v>
      </c>
      <c r="C8" s="19" t="s">
        <v>10</v>
      </c>
      <c r="D8" s="19" t="s">
        <v>11</v>
      </c>
      <c r="E8" s="18" t="s">
        <v>12</v>
      </c>
      <c r="F8" s="18" t="s">
        <v>13</v>
      </c>
      <c r="G8" s="18" t="s">
        <v>14</v>
      </c>
      <c r="H8" s="18" t="s">
        <v>15</v>
      </c>
      <c r="I8" s="20" t="s">
        <v>16</v>
      </c>
      <c r="J8" s="20" t="s">
        <v>17</v>
      </c>
      <c r="K8" s="20" t="s">
        <v>18</v>
      </c>
      <c r="L8" s="20" t="s">
        <v>19</v>
      </c>
      <c r="M8" s="20" t="s">
        <v>20</v>
      </c>
      <c r="N8" s="21" t="s">
        <v>21</v>
      </c>
      <c r="O8" s="21" t="s">
        <v>22</v>
      </c>
      <c r="P8" s="22" t="s">
        <v>23</v>
      </c>
      <c r="Q8" s="55"/>
      <c r="R8" s="57"/>
    </row>
    <row r="9" spans="1:18" ht="12.75" thickBot="1" x14ac:dyDescent="0.25">
      <c r="A9" s="24"/>
      <c r="B9" s="24"/>
      <c r="C9" s="25"/>
      <c r="D9" s="25"/>
      <c r="E9" s="25"/>
      <c r="F9" s="25"/>
      <c r="G9" s="25"/>
      <c r="H9" s="24"/>
      <c r="I9" s="26" t="s">
        <v>24</v>
      </c>
      <c r="J9" s="26" t="s">
        <v>25</v>
      </c>
      <c r="K9" s="27" t="s">
        <v>26</v>
      </c>
      <c r="L9" s="26" t="s">
        <v>27</v>
      </c>
      <c r="M9" s="27" t="s">
        <v>28</v>
      </c>
      <c r="N9" s="27" t="s">
        <v>29</v>
      </c>
      <c r="O9" s="27" t="s">
        <v>30</v>
      </c>
      <c r="P9" s="28" t="s">
        <v>31</v>
      </c>
      <c r="Q9" s="29" t="s">
        <v>32</v>
      </c>
      <c r="R9" s="30"/>
    </row>
    <row r="10" spans="1:18" ht="56.25" x14ac:dyDescent="0.2">
      <c r="A10" s="31" t="s">
        <v>33</v>
      </c>
      <c r="B10" s="31" t="s">
        <v>34</v>
      </c>
      <c r="C10" s="31" t="s">
        <v>35</v>
      </c>
      <c r="D10" s="31" t="s">
        <v>36</v>
      </c>
      <c r="E10" s="32" t="s">
        <v>37</v>
      </c>
      <c r="F10" s="33">
        <v>20</v>
      </c>
      <c r="G10" s="33"/>
      <c r="H10" s="31" t="s">
        <v>38</v>
      </c>
      <c r="I10" s="34">
        <v>12037003</v>
      </c>
      <c r="J10" s="34">
        <v>426388</v>
      </c>
      <c r="K10" s="35">
        <v>11725783.199999999</v>
      </c>
      <c r="L10" s="34">
        <f>I10-K10</f>
        <v>311219.80000000075</v>
      </c>
      <c r="M10" s="35">
        <f>L10</f>
        <v>311219.80000000075</v>
      </c>
      <c r="N10" s="35">
        <f>M10</f>
        <v>311219.80000000075</v>
      </c>
      <c r="O10" s="35"/>
      <c r="P10" s="36">
        <f>SUM(N10:O10)</f>
        <v>311219.80000000075</v>
      </c>
      <c r="Q10" s="37"/>
      <c r="R10" s="31" t="s">
        <v>39</v>
      </c>
    </row>
    <row r="11" spans="1:18" ht="45" x14ac:dyDescent="0.2">
      <c r="A11" s="31" t="s">
        <v>33</v>
      </c>
      <c r="B11" s="31" t="s">
        <v>34</v>
      </c>
      <c r="C11" s="31" t="s">
        <v>35</v>
      </c>
      <c r="D11" s="31" t="s">
        <v>36</v>
      </c>
      <c r="E11" s="32" t="s">
        <v>37</v>
      </c>
      <c r="F11" s="33">
        <v>20</v>
      </c>
      <c r="G11" s="33"/>
      <c r="H11" s="38" t="s">
        <v>40</v>
      </c>
      <c r="I11" s="39">
        <v>2830000</v>
      </c>
      <c r="J11" s="39">
        <v>360000</v>
      </c>
      <c r="K11" s="40">
        <v>2650000</v>
      </c>
      <c r="L11" s="34">
        <f t="shared" ref="L11:L81" si="0">I11-K11</f>
        <v>180000</v>
      </c>
      <c r="M11" s="35">
        <f t="shared" ref="M11:N26" si="1">L11</f>
        <v>180000</v>
      </c>
      <c r="N11" s="35">
        <f t="shared" si="1"/>
        <v>180000</v>
      </c>
      <c r="O11" s="40"/>
      <c r="P11" s="36">
        <f t="shared" ref="P11:P75" si="2">SUM(N11:O11)</f>
        <v>180000</v>
      </c>
      <c r="Q11" s="41"/>
      <c r="R11" s="38" t="s">
        <v>41</v>
      </c>
    </row>
    <row r="12" spans="1:18" ht="45" x14ac:dyDescent="0.2">
      <c r="A12" s="31" t="s">
        <v>33</v>
      </c>
      <c r="B12" s="31" t="s">
        <v>34</v>
      </c>
      <c r="C12" s="31" t="s">
        <v>35</v>
      </c>
      <c r="D12" s="31" t="s">
        <v>36</v>
      </c>
      <c r="E12" s="32" t="s">
        <v>37</v>
      </c>
      <c r="F12" s="33">
        <v>20</v>
      </c>
      <c r="G12" s="33"/>
      <c r="H12" s="38" t="s">
        <v>42</v>
      </c>
      <c r="I12" s="39">
        <v>1045000</v>
      </c>
      <c r="J12" s="39"/>
      <c r="K12" s="40">
        <f>1006500-65000</f>
        <v>941500</v>
      </c>
      <c r="L12" s="34">
        <f t="shared" si="0"/>
        <v>103500</v>
      </c>
      <c r="M12" s="35">
        <f t="shared" si="1"/>
        <v>103500</v>
      </c>
      <c r="N12" s="35">
        <f t="shared" si="1"/>
        <v>103500</v>
      </c>
      <c r="O12" s="40"/>
      <c r="P12" s="36">
        <f t="shared" si="2"/>
        <v>103500</v>
      </c>
      <c r="Q12" s="41"/>
      <c r="R12" s="38" t="s">
        <v>43</v>
      </c>
    </row>
    <row r="13" spans="1:18" ht="45" x14ac:dyDescent="0.2">
      <c r="A13" s="31" t="s">
        <v>33</v>
      </c>
      <c r="B13" s="31" t="s">
        <v>34</v>
      </c>
      <c r="C13" s="31" t="s">
        <v>35</v>
      </c>
      <c r="D13" s="31" t="s">
        <v>36</v>
      </c>
      <c r="E13" s="32" t="s">
        <v>37</v>
      </c>
      <c r="F13" s="33">
        <v>20</v>
      </c>
      <c r="G13" s="33" t="s">
        <v>44</v>
      </c>
      <c r="H13" s="38" t="s">
        <v>45</v>
      </c>
      <c r="I13" s="39">
        <v>144000</v>
      </c>
      <c r="J13" s="39"/>
      <c r="K13" s="40">
        <v>29800</v>
      </c>
      <c r="L13" s="34">
        <f t="shared" si="0"/>
        <v>114200</v>
      </c>
      <c r="M13" s="35">
        <f t="shared" si="1"/>
        <v>114200</v>
      </c>
      <c r="N13" s="35">
        <f t="shared" si="1"/>
        <v>114200</v>
      </c>
      <c r="O13" s="40"/>
      <c r="P13" s="36">
        <f t="shared" si="2"/>
        <v>114200</v>
      </c>
      <c r="Q13" s="41"/>
      <c r="R13" s="38" t="s">
        <v>46</v>
      </c>
    </row>
    <row r="14" spans="1:18" ht="67.5" x14ac:dyDescent="0.2">
      <c r="A14" s="31" t="s">
        <v>33</v>
      </c>
      <c r="B14" s="31" t="s">
        <v>34</v>
      </c>
      <c r="C14" s="31" t="s">
        <v>35</v>
      </c>
      <c r="D14" s="31" t="s">
        <v>36</v>
      </c>
      <c r="E14" s="32" t="s">
        <v>37</v>
      </c>
      <c r="F14" s="33">
        <v>20</v>
      </c>
      <c r="G14" s="33"/>
      <c r="H14" s="38" t="s">
        <v>47</v>
      </c>
      <c r="I14" s="39">
        <v>62798</v>
      </c>
      <c r="J14" s="39">
        <v>46139</v>
      </c>
      <c r="K14" s="40">
        <v>55000</v>
      </c>
      <c r="L14" s="34">
        <f t="shared" si="0"/>
        <v>7798</v>
      </c>
      <c r="M14" s="35">
        <f t="shared" si="1"/>
        <v>7798</v>
      </c>
      <c r="N14" s="35">
        <f t="shared" si="1"/>
        <v>7798</v>
      </c>
      <c r="O14" s="40"/>
      <c r="P14" s="36">
        <f t="shared" si="2"/>
        <v>7798</v>
      </c>
      <c r="Q14" s="41"/>
      <c r="R14" s="38" t="s">
        <v>48</v>
      </c>
    </row>
    <row r="15" spans="1:18" ht="33.75" x14ac:dyDescent="0.2">
      <c r="A15" s="31" t="s">
        <v>33</v>
      </c>
      <c r="B15" s="31" t="s">
        <v>34</v>
      </c>
      <c r="C15" s="31" t="s">
        <v>35</v>
      </c>
      <c r="D15" s="31" t="s">
        <v>36</v>
      </c>
      <c r="E15" s="32" t="s">
        <v>37</v>
      </c>
      <c r="F15" s="33">
        <v>20</v>
      </c>
      <c r="G15" s="33" t="s">
        <v>49</v>
      </c>
      <c r="H15" s="38" t="s">
        <v>50</v>
      </c>
      <c r="I15" s="39">
        <v>75000</v>
      </c>
      <c r="J15" s="39"/>
      <c r="K15" s="40">
        <v>74422</v>
      </c>
      <c r="L15" s="34">
        <f t="shared" si="0"/>
        <v>578</v>
      </c>
      <c r="M15" s="35">
        <f t="shared" si="1"/>
        <v>578</v>
      </c>
      <c r="N15" s="35"/>
      <c r="O15" s="40"/>
      <c r="P15" s="36">
        <f t="shared" si="2"/>
        <v>0</v>
      </c>
      <c r="Q15" s="41">
        <f>L15</f>
        <v>578</v>
      </c>
      <c r="R15" s="38" t="s">
        <v>51</v>
      </c>
    </row>
    <row r="16" spans="1:18" ht="33.75" x14ac:dyDescent="0.2">
      <c r="A16" s="31" t="s">
        <v>33</v>
      </c>
      <c r="B16" s="31" t="s">
        <v>34</v>
      </c>
      <c r="C16" s="31" t="s">
        <v>35</v>
      </c>
      <c r="D16" s="31" t="s">
        <v>36</v>
      </c>
      <c r="E16" s="32" t="s">
        <v>37</v>
      </c>
      <c r="F16" s="33">
        <v>20</v>
      </c>
      <c r="G16" s="33" t="s">
        <v>49</v>
      </c>
      <c r="H16" s="38" t="s">
        <v>52</v>
      </c>
      <c r="I16" s="39">
        <v>67000</v>
      </c>
      <c r="J16" s="39"/>
      <c r="K16" s="40">
        <v>51611</v>
      </c>
      <c r="L16" s="34">
        <f t="shared" si="0"/>
        <v>15389</v>
      </c>
      <c r="M16" s="35">
        <f t="shared" si="1"/>
        <v>15389</v>
      </c>
      <c r="N16" s="35"/>
      <c r="O16" s="40"/>
      <c r="P16" s="36">
        <f t="shared" si="2"/>
        <v>0</v>
      </c>
      <c r="Q16" s="41">
        <f>L16</f>
        <v>15389</v>
      </c>
      <c r="R16" s="38" t="s">
        <v>51</v>
      </c>
    </row>
    <row r="17" spans="1:18" ht="33.75" x14ac:dyDescent="0.2">
      <c r="A17" s="31" t="s">
        <v>33</v>
      </c>
      <c r="B17" s="31" t="s">
        <v>34</v>
      </c>
      <c r="C17" s="31" t="s">
        <v>35</v>
      </c>
      <c r="D17" s="31" t="s">
        <v>36</v>
      </c>
      <c r="E17" s="32" t="s">
        <v>37</v>
      </c>
      <c r="F17" s="33">
        <v>20</v>
      </c>
      <c r="G17" s="33" t="s">
        <v>53</v>
      </c>
      <c r="H17" s="38" t="s">
        <v>54</v>
      </c>
      <c r="I17" s="39">
        <v>50177</v>
      </c>
      <c r="J17" s="39"/>
      <c r="K17" s="40"/>
      <c r="L17" s="34">
        <f t="shared" si="0"/>
        <v>50177</v>
      </c>
      <c r="M17" s="35">
        <f t="shared" si="1"/>
        <v>50177</v>
      </c>
      <c r="N17" s="35"/>
      <c r="O17" s="40"/>
      <c r="P17" s="36">
        <f t="shared" si="2"/>
        <v>0</v>
      </c>
      <c r="Q17" s="41">
        <f>L17</f>
        <v>50177</v>
      </c>
      <c r="R17" s="38" t="s">
        <v>51</v>
      </c>
    </row>
    <row r="18" spans="1:18" ht="38.25" customHeight="1" x14ac:dyDescent="0.2">
      <c r="A18" s="31" t="s">
        <v>33</v>
      </c>
      <c r="B18" s="31" t="s">
        <v>34</v>
      </c>
      <c r="C18" s="38" t="s">
        <v>55</v>
      </c>
      <c r="D18" s="31" t="s">
        <v>36</v>
      </c>
      <c r="E18" s="32" t="s">
        <v>37</v>
      </c>
      <c r="F18" s="33">
        <v>20</v>
      </c>
      <c r="G18" s="33"/>
      <c r="H18" s="38" t="s">
        <v>56</v>
      </c>
      <c r="I18" s="39">
        <v>375429.47</v>
      </c>
      <c r="J18" s="39">
        <v>350779.47</v>
      </c>
      <c r="K18" s="40">
        <f>310555-6.11</f>
        <v>310548.89</v>
      </c>
      <c r="L18" s="34">
        <f t="shared" si="0"/>
        <v>64880.579999999958</v>
      </c>
      <c r="M18" s="40">
        <f>L18-Q18</f>
        <v>24650</v>
      </c>
      <c r="N18" s="35">
        <f t="shared" si="1"/>
        <v>24650</v>
      </c>
      <c r="O18" s="40"/>
      <c r="P18" s="36">
        <f t="shared" si="2"/>
        <v>24650</v>
      </c>
      <c r="Q18" s="41">
        <f>J18-K18</f>
        <v>40230.579999999958</v>
      </c>
      <c r="R18" s="38" t="s">
        <v>57</v>
      </c>
    </row>
    <row r="19" spans="1:18" ht="33.75" x14ac:dyDescent="0.2">
      <c r="A19" s="31" t="s">
        <v>33</v>
      </c>
      <c r="B19" s="31" t="s">
        <v>34</v>
      </c>
      <c r="C19" s="38" t="s">
        <v>55</v>
      </c>
      <c r="D19" s="31" t="s">
        <v>36</v>
      </c>
      <c r="E19" s="32" t="s">
        <v>37</v>
      </c>
      <c r="F19" s="33">
        <v>20</v>
      </c>
      <c r="G19" s="33"/>
      <c r="H19" s="38" t="s">
        <v>58</v>
      </c>
      <c r="I19" s="39">
        <v>1141064</v>
      </c>
      <c r="J19" s="39"/>
      <c r="K19" s="40">
        <f>1137082-4447</f>
        <v>1132635</v>
      </c>
      <c r="L19" s="34">
        <f t="shared" si="0"/>
        <v>8429</v>
      </c>
      <c r="M19" s="40">
        <f>L19</f>
        <v>8429</v>
      </c>
      <c r="N19" s="35">
        <f t="shared" si="1"/>
        <v>8429</v>
      </c>
      <c r="O19" s="40"/>
      <c r="P19" s="36">
        <f t="shared" si="2"/>
        <v>8429</v>
      </c>
      <c r="Q19" s="41"/>
      <c r="R19" s="38" t="s">
        <v>59</v>
      </c>
    </row>
    <row r="20" spans="1:18" ht="33.75" x14ac:dyDescent="0.2">
      <c r="A20" s="31" t="s">
        <v>33</v>
      </c>
      <c r="B20" s="31" t="s">
        <v>34</v>
      </c>
      <c r="C20" s="38" t="s">
        <v>55</v>
      </c>
      <c r="D20" s="31" t="s">
        <v>36</v>
      </c>
      <c r="E20" s="32" t="s">
        <v>37</v>
      </c>
      <c r="F20" s="33">
        <v>20</v>
      </c>
      <c r="G20" s="42"/>
      <c r="H20" s="38" t="s">
        <v>60</v>
      </c>
      <c r="I20" s="39">
        <v>637161.54</v>
      </c>
      <c r="J20" s="39">
        <v>20311.54</v>
      </c>
      <c r="K20" s="40">
        <f>567701.54-21097.46</f>
        <v>546604.08000000007</v>
      </c>
      <c r="L20" s="34">
        <f t="shared" si="0"/>
        <v>90557.459999999963</v>
      </c>
      <c r="M20" s="40">
        <f>L20</f>
        <v>90557.459999999963</v>
      </c>
      <c r="N20" s="35">
        <f t="shared" si="1"/>
        <v>90557.459999999963</v>
      </c>
      <c r="O20" s="40"/>
      <c r="P20" s="36">
        <f t="shared" si="2"/>
        <v>90557.459999999963</v>
      </c>
      <c r="Q20" s="41"/>
      <c r="R20" s="38" t="s">
        <v>61</v>
      </c>
    </row>
    <row r="21" spans="1:18" ht="33.75" x14ac:dyDescent="0.2">
      <c r="A21" s="31" t="s">
        <v>33</v>
      </c>
      <c r="B21" s="31" t="s">
        <v>62</v>
      </c>
      <c r="C21" s="38" t="s">
        <v>63</v>
      </c>
      <c r="D21" s="31" t="s">
        <v>36</v>
      </c>
      <c r="E21" s="32" t="s">
        <v>37</v>
      </c>
      <c r="F21" s="33">
        <v>20</v>
      </c>
      <c r="G21" s="42"/>
      <c r="H21" s="38" t="s">
        <v>64</v>
      </c>
      <c r="I21" s="39">
        <v>1874977</v>
      </c>
      <c r="J21" s="39">
        <v>1227</v>
      </c>
      <c r="K21" s="40">
        <v>1873750</v>
      </c>
      <c r="L21" s="34">
        <f t="shared" si="0"/>
        <v>1227</v>
      </c>
      <c r="M21" s="40">
        <f>L21</f>
        <v>1227</v>
      </c>
      <c r="N21" s="35"/>
      <c r="O21" s="40"/>
      <c r="P21" s="36">
        <f t="shared" si="2"/>
        <v>0</v>
      </c>
      <c r="Q21" s="41">
        <v>1227</v>
      </c>
      <c r="R21" s="38" t="s">
        <v>65</v>
      </c>
    </row>
    <row r="22" spans="1:18" ht="78.75" x14ac:dyDescent="0.2">
      <c r="A22" s="31" t="s">
        <v>33</v>
      </c>
      <c r="B22" s="31" t="s">
        <v>62</v>
      </c>
      <c r="C22" s="38" t="s">
        <v>63</v>
      </c>
      <c r="D22" s="31" t="s">
        <v>36</v>
      </c>
      <c r="E22" s="32" t="s">
        <v>37</v>
      </c>
      <c r="F22" s="33">
        <v>20</v>
      </c>
      <c r="G22" s="42"/>
      <c r="H22" s="38" t="s">
        <v>66</v>
      </c>
      <c r="I22" s="39">
        <v>739312</v>
      </c>
      <c r="J22" s="39">
        <v>264312</v>
      </c>
      <c r="K22" s="40">
        <f>537472.77-240.38</f>
        <v>537232.39</v>
      </c>
      <c r="L22" s="34">
        <f t="shared" si="0"/>
        <v>202079.61</v>
      </c>
      <c r="M22" s="40">
        <f>L22</f>
        <v>202079.61</v>
      </c>
      <c r="N22" s="35">
        <f t="shared" si="1"/>
        <v>202079.61</v>
      </c>
      <c r="O22" s="40"/>
      <c r="P22" s="36">
        <f t="shared" si="2"/>
        <v>202079.61</v>
      </c>
      <c r="Q22" s="41"/>
      <c r="R22" s="38" t="s">
        <v>67</v>
      </c>
    </row>
    <row r="23" spans="1:18" ht="78.75" x14ac:dyDescent="0.2">
      <c r="A23" s="31" t="s">
        <v>33</v>
      </c>
      <c r="B23" s="31" t="s">
        <v>62</v>
      </c>
      <c r="C23" s="38" t="s">
        <v>68</v>
      </c>
      <c r="D23" s="31" t="s">
        <v>36</v>
      </c>
      <c r="E23" s="32" t="s">
        <v>37</v>
      </c>
      <c r="F23" s="33">
        <v>20</v>
      </c>
      <c r="G23" s="42"/>
      <c r="H23" s="38" t="s">
        <v>69</v>
      </c>
      <c r="I23" s="39">
        <v>1122912</v>
      </c>
      <c r="J23" s="39">
        <v>172912</v>
      </c>
      <c r="K23" s="40">
        <f>950000-39963.09</f>
        <v>910036.91</v>
      </c>
      <c r="L23" s="34">
        <f t="shared" si="0"/>
        <v>212875.08999999997</v>
      </c>
      <c r="M23" s="40">
        <f>L23</f>
        <v>212875.08999999997</v>
      </c>
      <c r="N23" s="35">
        <f t="shared" si="1"/>
        <v>212875.08999999997</v>
      </c>
      <c r="O23" s="40"/>
      <c r="P23" s="36">
        <f t="shared" si="2"/>
        <v>212875.08999999997</v>
      </c>
      <c r="Q23" s="41"/>
      <c r="R23" s="38" t="s">
        <v>70</v>
      </c>
    </row>
    <row r="24" spans="1:18" ht="67.5" x14ac:dyDescent="0.2">
      <c r="A24" s="31" t="s">
        <v>33</v>
      </c>
      <c r="B24" s="31" t="s">
        <v>62</v>
      </c>
      <c r="C24" s="38" t="s">
        <v>63</v>
      </c>
      <c r="D24" s="31" t="s">
        <v>36</v>
      </c>
      <c r="E24" s="32" t="s">
        <v>37</v>
      </c>
      <c r="F24" s="33">
        <v>20</v>
      </c>
      <c r="G24" s="42"/>
      <c r="H24" s="38" t="s">
        <v>71</v>
      </c>
      <c r="I24" s="39">
        <v>116160</v>
      </c>
      <c r="J24" s="39">
        <v>660</v>
      </c>
      <c r="K24" s="40">
        <f>115500-4504.48</f>
        <v>110995.52</v>
      </c>
      <c r="L24" s="34">
        <f t="shared" si="0"/>
        <v>5164.4799999999959</v>
      </c>
      <c r="M24" s="40">
        <f t="shared" ref="M24:N39" si="3">L24</f>
        <v>5164.4799999999959</v>
      </c>
      <c r="N24" s="35">
        <f t="shared" si="1"/>
        <v>5164.4799999999959</v>
      </c>
      <c r="O24" s="40"/>
      <c r="P24" s="36">
        <f t="shared" si="2"/>
        <v>5164.4799999999959</v>
      </c>
      <c r="Q24" s="41"/>
      <c r="R24" s="38" t="s">
        <v>72</v>
      </c>
    </row>
    <row r="25" spans="1:18" ht="67.5" x14ac:dyDescent="0.2">
      <c r="A25" s="31" t="s">
        <v>33</v>
      </c>
      <c r="B25" s="31" t="s">
        <v>62</v>
      </c>
      <c r="C25" s="38" t="s">
        <v>73</v>
      </c>
      <c r="D25" s="31" t="s">
        <v>36</v>
      </c>
      <c r="E25" s="32" t="s">
        <v>37</v>
      </c>
      <c r="F25" s="33">
        <v>20</v>
      </c>
      <c r="G25" s="42"/>
      <c r="H25" s="38" t="s">
        <v>71</v>
      </c>
      <c r="I25" s="39">
        <v>235840</v>
      </c>
      <c r="J25" s="39">
        <v>1340</v>
      </c>
      <c r="K25" s="40">
        <f>234500-9145.47</f>
        <v>225354.53</v>
      </c>
      <c r="L25" s="34">
        <f t="shared" si="0"/>
        <v>10485.470000000001</v>
      </c>
      <c r="M25" s="40">
        <f t="shared" si="3"/>
        <v>10485.470000000001</v>
      </c>
      <c r="N25" s="35">
        <f t="shared" si="1"/>
        <v>10485.470000000001</v>
      </c>
      <c r="O25" s="40"/>
      <c r="P25" s="36">
        <f t="shared" si="2"/>
        <v>10485.470000000001</v>
      </c>
      <c r="Q25" s="41"/>
      <c r="R25" s="38" t="s">
        <v>72</v>
      </c>
    </row>
    <row r="26" spans="1:18" ht="67.5" x14ac:dyDescent="0.2">
      <c r="A26" s="31" t="s">
        <v>33</v>
      </c>
      <c r="B26" s="31" t="s">
        <v>62</v>
      </c>
      <c r="C26" s="38" t="s">
        <v>73</v>
      </c>
      <c r="D26" s="31" t="s">
        <v>36</v>
      </c>
      <c r="E26" s="32" t="s">
        <v>37</v>
      </c>
      <c r="F26" s="33">
        <v>20</v>
      </c>
      <c r="G26" s="42"/>
      <c r="H26" s="38" t="s">
        <v>74</v>
      </c>
      <c r="I26" s="39">
        <v>20000</v>
      </c>
      <c r="J26" s="39"/>
      <c r="K26" s="40">
        <v>18700</v>
      </c>
      <c r="L26" s="34">
        <f t="shared" si="0"/>
        <v>1300</v>
      </c>
      <c r="M26" s="40">
        <f t="shared" si="3"/>
        <v>1300</v>
      </c>
      <c r="N26" s="35">
        <f t="shared" si="1"/>
        <v>1300</v>
      </c>
      <c r="O26" s="40"/>
      <c r="P26" s="36">
        <f t="shared" si="2"/>
        <v>1300</v>
      </c>
      <c r="Q26" s="41"/>
      <c r="R26" s="38" t="s">
        <v>75</v>
      </c>
    </row>
    <row r="27" spans="1:18" ht="150" customHeight="1" x14ac:dyDescent="0.2">
      <c r="A27" s="31" t="s">
        <v>33</v>
      </c>
      <c r="B27" s="31" t="s">
        <v>62</v>
      </c>
      <c r="C27" s="38" t="s">
        <v>73</v>
      </c>
      <c r="D27" s="31" t="s">
        <v>36</v>
      </c>
      <c r="E27" s="32" t="s">
        <v>37</v>
      </c>
      <c r="F27" s="33">
        <v>20</v>
      </c>
      <c r="G27" s="42"/>
      <c r="H27" s="38" t="s">
        <v>76</v>
      </c>
      <c r="I27" s="39">
        <v>228076</v>
      </c>
      <c r="J27" s="39">
        <v>101484</v>
      </c>
      <c r="K27" s="40">
        <v>215984</v>
      </c>
      <c r="L27" s="34">
        <f t="shared" si="0"/>
        <v>12092</v>
      </c>
      <c r="M27" s="40">
        <f t="shared" si="3"/>
        <v>12092</v>
      </c>
      <c r="N27" s="35">
        <f t="shared" si="3"/>
        <v>12092</v>
      </c>
      <c r="O27" s="40"/>
      <c r="P27" s="36">
        <f t="shared" si="2"/>
        <v>12092</v>
      </c>
      <c r="Q27" s="41"/>
      <c r="R27" s="38" t="s">
        <v>77</v>
      </c>
    </row>
    <row r="28" spans="1:18" ht="78.75" x14ac:dyDescent="0.2">
      <c r="A28" s="31" t="s">
        <v>33</v>
      </c>
      <c r="B28" s="31" t="s">
        <v>62</v>
      </c>
      <c r="C28" s="38" t="s">
        <v>73</v>
      </c>
      <c r="D28" s="31" t="s">
        <v>36</v>
      </c>
      <c r="E28" s="32" t="s">
        <v>37</v>
      </c>
      <c r="F28" s="33">
        <v>20</v>
      </c>
      <c r="G28" s="42"/>
      <c r="H28" s="38" t="s">
        <v>78</v>
      </c>
      <c r="I28" s="39">
        <v>2557</v>
      </c>
      <c r="J28" s="39">
        <v>2557</v>
      </c>
      <c r="K28" s="40"/>
      <c r="L28" s="34">
        <f t="shared" si="0"/>
        <v>2557</v>
      </c>
      <c r="M28" s="40"/>
      <c r="N28" s="35">
        <f t="shared" si="3"/>
        <v>0</v>
      </c>
      <c r="O28" s="40"/>
      <c r="P28" s="36">
        <f t="shared" si="2"/>
        <v>0</v>
      </c>
      <c r="Q28" s="41">
        <v>2557</v>
      </c>
      <c r="R28" s="38" t="s">
        <v>79</v>
      </c>
    </row>
    <row r="29" spans="1:18" ht="45" x14ac:dyDescent="0.2">
      <c r="A29" s="31" t="s">
        <v>33</v>
      </c>
      <c r="B29" s="31" t="s">
        <v>62</v>
      </c>
      <c r="C29" s="38" t="s">
        <v>73</v>
      </c>
      <c r="D29" s="31" t="s">
        <v>36</v>
      </c>
      <c r="E29" s="32" t="s">
        <v>37</v>
      </c>
      <c r="F29" s="33">
        <v>20</v>
      </c>
      <c r="G29" s="42"/>
      <c r="H29" s="38" t="s">
        <v>80</v>
      </c>
      <c r="I29" s="39">
        <v>31519.4</v>
      </c>
      <c r="J29" s="39">
        <v>26519.4</v>
      </c>
      <c r="K29" s="40">
        <v>21000</v>
      </c>
      <c r="L29" s="34">
        <f t="shared" si="0"/>
        <v>10519.400000000001</v>
      </c>
      <c r="M29" s="40">
        <f>L29-Q29</f>
        <v>0</v>
      </c>
      <c r="N29" s="35">
        <f t="shared" si="3"/>
        <v>0</v>
      </c>
      <c r="O29" s="40"/>
      <c r="P29" s="36">
        <f t="shared" si="2"/>
        <v>0</v>
      </c>
      <c r="Q29" s="41">
        <f>L29</f>
        <v>10519.400000000001</v>
      </c>
      <c r="R29" s="43" t="s">
        <v>81</v>
      </c>
    </row>
    <row r="30" spans="1:18" ht="90" x14ac:dyDescent="0.2">
      <c r="A30" s="31" t="s">
        <v>33</v>
      </c>
      <c r="B30" s="31" t="s">
        <v>62</v>
      </c>
      <c r="C30" s="38" t="s">
        <v>73</v>
      </c>
      <c r="D30" s="31" t="s">
        <v>36</v>
      </c>
      <c r="E30" s="32" t="s">
        <v>37</v>
      </c>
      <c r="F30" s="33">
        <v>20</v>
      </c>
      <c r="G30" s="42"/>
      <c r="H30" s="38" t="s">
        <v>82</v>
      </c>
      <c r="I30" s="39">
        <v>70000</v>
      </c>
      <c r="J30" s="39"/>
      <c r="K30" s="40">
        <v>22109.74</v>
      </c>
      <c r="L30" s="34">
        <f t="shared" si="0"/>
        <v>47890.259999999995</v>
      </c>
      <c r="M30" s="40">
        <f>L30</f>
        <v>47890.259999999995</v>
      </c>
      <c r="N30" s="35">
        <f t="shared" si="3"/>
        <v>47890.259999999995</v>
      </c>
      <c r="O30" s="40"/>
      <c r="P30" s="36">
        <f t="shared" si="2"/>
        <v>47890.259999999995</v>
      </c>
      <c r="Q30" s="41"/>
      <c r="R30" s="38" t="s">
        <v>83</v>
      </c>
    </row>
    <row r="31" spans="1:18" ht="56.25" x14ac:dyDescent="0.2">
      <c r="A31" s="31" t="s">
        <v>33</v>
      </c>
      <c r="B31" s="31" t="s">
        <v>62</v>
      </c>
      <c r="C31" s="38" t="s">
        <v>73</v>
      </c>
      <c r="D31" s="31" t="s">
        <v>36</v>
      </c>
      <c r="E31" s="32" t="s">
        <v>84</v>
      </c>
      <c r="F31" s="33">
        <v>20</v>
      </c>
      <c r="G31" s="42"/>
      <c r="H31" s="38" t="s">
        <v>85</v>
      </c>
      <c r="I31" s="39">
        <v>1500</v>
      </c>
      <c r="J31" s="39"/>
      <c r="K31" s="40">
        <v>253.41</v>
      </c>
      <c r="L31" s="34">
        <f t="shared" si="0"/>
        <v>1246.5899999999999</v>
      </c>
      <c r="M31" s="40">
        <f>L31</f>
        <v>1246.5899999999999</v>
      </c>
      <c r="N31" s="35">
        <f t="shared" si="3"/>
        <v>1246.5899999999999</v>
      </c>
      <c r="O31" s="40"/>
      <c r="P31" s="36">
        <f t="shared" si="2"/>
        <v>1246.5899999999999</v>
      </c>
      <c r="Q31" s="41"/>
      <c r="R31" s="43" t="s">
        <v>86</v>
      </c>
    </row>
    <row r="32" spans="1:18" ht="33.75" x14ac:dyDescent="0.2">
      <c r="A32" s="31" t="s">
        <v>33</v>
      </c>
      <c r="B32" s="31" t="s">
        <v>62</v>
      </c>
      <c r="C32" s="38" t="s">
        <v>87</v>
      </c>
      <c r="D32" s="31" t="s">
        <v>36</v>
      </c>
      <c r="E32" s="32" t="s">
        <v>37</v>
      </c>
      <c r="F32" s="33">
        <v>20</v>
      </c>
      <c r="G32" s="42"/>
      <c r="H32" s="38" t="s">
        <v>88</v>
      </c>
      <c r="I32" s="39">
        <v>115726</v>
      </c>
      <c r="J32" s="39">
        <v>4576</v>
      </c>
      <c r="K32" s="40">
        <f>111150-3773.59</f>
        <v>107376.41</v>
      </c>
      <c r="L32" s="34">
        <f t="shared" si="0"/>
        <v>8349.5899999999965</v>
      </c>
      <c r="M32" s="40">
        <f t="shared" ref="M32:N47" si="4">L32</f>
        <v>8349.5899999999965</v>
      </c>
      <c r="N32" s="35">
        <f t="shared" si="3"/>
        <v>8349.5899999999965</v>
      </c>
      <c r="O32" s="40"/>
      <c r="P32" s="36">
        <f t="shared" si="2"/>
        <v>8349.5899999999965</v>
      </c>
      <c r="Q32" s="41"/>
      <c r="R32" s="38" t="s">
        <v>89</v>
      </c>
    </row>
    <row r="33" spans="1:18" ht="90" x14ac:dyDescent="0.2">
      <c r="A33" s="31" t="s">
        <v>33</v>
      </c>
      <c r="B33" s="31" t="s">
        <v>62</v>
      </c>
      <c r="C33" s="38" t="s">
        <v>87</v>
      </c>
      <c r="D33" s="31" t="s">
        <v>36</v>
      </c>
      <c r="E33" s="32" t="s">
        <v>84</v>
      </c>
      <c r="F33" s="33">
        <v>20</v>
      </c>
      <c r="G33" s="42"/>
      <c r="H33" s="38" t="s">
        <v>85</v>
      </c>
      <c r="I33" s="39">
        <v>100275.8</v>
      </c>
      <c r="J33" s="39">
        <v>6823</v>
      </c>
      <c r="K33" s="40">
        <v>49273.82</v>
      </c>
      <c r="L33" s="34">
        <f t="shared" si="0"/>
        <v>51001.98</v>
      </c>
      <c r="M33" s="40">
        <f t="shared" si="4"/>
        <v>51001.98</v>
      </c>
      <c r="N33" s="35">
        <f t="shared" si="3"/>
        <v>51001.98</v>
      </c>
      <c r="O33" s="40"/>
      <c r="P33" s="36">
        <f t="shared" si="2"/>
        <v>51001.98</v>
      </c>
      <c r="Q33" s="41"/>
      <c r="R33" s="38" t="s">
        <v>90</v>
      </c>
    </row>
    <row r="34" spans="1:18" ht="78.75" x14ac:dyDescent="0.2">
      <c r="A34" s="31" t="s">
        <v>33</v>
      </c>
      <c r="B34" s="31" t="s">
        <v>62</v>
      </c>
      <c r="C34" s="38" t="s">
        <v>91</v>
      </c>
      <c r="D34" s="31" t="s">
        <v>36</v>
      </c>
      <c r="E34" s="32" t="s">
        <v>37</v>
      </c>
      <c r="F34" s="33">
        <v>20</v>
      </c>
      <c r="G34" s="42" t="s">
        <v>92</v>
      </c>
      <c r="H34" s="38" t="s">
        <v>93</v>
      </c>
      <c r="I34" s="39">
        <v>5000000</v>
      </c>
      <c r="J34" s="39"/>
      <c r="K34" s="40">
        <v>2005359</v>
      </c>
      <c r="L34" s="34">
        <f t="shared" si="0"/>
        <v>2994641</v>
      </c>
      <c r="M34" s="40">
        <f t="shared" si="4"/>
        <v>2994641</v>
      </c>
      <c r="N34" s="35">
        <f t="shared" si="3"/>
        <v>2994641</v>
      </c>
      <c r="O34" s="40"/>
      <c r="P34" s="36">
        <f t="shared" si="2"/>
        <v>2994641</v>
      </c>
      <c r="Q34" s="41"/>
      <c r="R34" s="38" t="s">
        <v>94</v>
      </c>
    </row>
    <row r="35" spans="1:18" ht="67.5" x14ac:dyDescent="0.2">
      <c r="A35" s="31" t="s">
        <v>33</v>
      </c>
      <c r="B35" s="31" t="s">
        <v>62</v>
      </c>
      <c r="C35" s="38" t="s">
        <v>95</v>
      </c>
      <c r="D35" s="31" t="s">
        <v>36</v>
      </c>
      <c r="E35" s="32" t="s">
        <v>37</v>
      </c>
      <c r="F35" s="33">
        <v>20</v>
      </c>
      <c r="G35" s="42"/>
      <c r="H35" s="38" t="s">
        <v>96</v>
      </c>
      <c r="I35" s="39">
        <v>317130</v>
      </c>
      <c r="J35" s="39"/>
      <c r="K35" s="40">
        <v>248141</v>
      </c>
      <c r="L35" s="34">
        <f t="shared" si="0"/>
        <v>68989</v>
      </c>
      <c r="M35" s="40">
        <f t="shared" si="4"/>
        <v>68989</v>
      </c>
      <c r="N35" s="35">
        <f t="shared" si="3"/>
        <v>68989</v>
      </c>
      <c r="O35" s="40"/>
      <c r="P35" s="36">
        <f t="shared" si="2"/>
        <v>68989</v>
      </c>
      <c r="Q35" s="41"/>
      <c r="R35" s="38" t="s">
        <v>97</v>
      </c>
    </row>
    <row r="36" spans="1:18" ht="135" x14ac:dyDescent="0.2">
      <c r="A36" s="31" t="s">
        <v>33</v>
      </c>
      <c r="B36" s="31" t="s">
        <v>62</v>
      </c>
      <c r="C36" s="38" t="s">
        <v>98</v>
      </c>
      <c r="D36" s="31" t="s">
        <v>36</v>
      </c>
      <c r="E36" s="32" t="s">
        <v>37</v>
      </c>
      <c r="F36" s="33">
        <v>20</v>
      </c>
      <c r="G36" s="42"/>
      <c r="H36" s="38" t="s">
        <v>99</v>
      </c>
      <c r="I36" s="39">
        <v>35000</v>
      </c>
      <c r="J36" s="39"/>
      <c r="K36" s="40">
        <v>16155</v>
      </c>
      <c r="L36" s="34">
        <f t="shared" si="0"/>
        <v>18845</v>
      </c>
      <c r="M36" s="40">
        <f t="shared" si="4"/>
        <v>18845</v>
      </c>
      <c r="N36" s="35">
        <f t="shared" si="3"/>
        <v>18845</v>
      </c>
      <c r="O36" s="40"/>
      <c r="P36" s="36">
        <f t="shared" si="2"/>
        <v>18845</v>
      </c>
      <c r="Q36" s="41"/>
      <c r="R36" s="38" t="s">
        <v>100</v>
      </c>
    </row>
    <row r="37" spans="1:18" ht="33.75" x14ac:dyDescent="0.2">
      <c r="A37" s="31" t="s">
        <v>33</v>
      </c>
      <c r="B37" s="31" t="s">
        <v>62</v>
      </c>
      <c r="C37" s="38" t="s">
        <v>98</v>
      </c>
      <c r="D37" s="31" t="s">
        <v>36</v>
      </c>
      <c r="E37" s="32" t="s">
        <v>37</v>
      </c>
      <c r="F37" s="33">
        <v>20</v>
      </c>
      <c r="G37" s="42" t="s">
        <v>101</v>
      </c>
      <c r="H37" s="38" t="s">
        <v>102</v>
      </c>
      <c r="I37" s="39">
        <v>62754.48</v>
      </c>
      <c r="J37" s="39">
        <v>17754.48</v>
      </c>
      <c r="K37" s="40">
        <v>39694.61</v>
      </c>
      <c r="L37" s="34">
        <f t="shared" si="0"/>
        <v>23059.870000000003</v>
      </c>
      <c r="M37" s="40">
        <f t="shared" si="4"/>
        <v>23059.870000000003</v>
      </c>
      <c r="N37" s="35">
        <f t="shared" si="3"/>
        <v>23059.870000000003</v>
      </c>
      <c r="O37" s="40"/>
      <c r="P37" s="36">
        <f t="shared" si="2"/>
        <v>23059.870000000003</v>
      </c>
      <c r="Q37" s="41"/>
      <c r="R37" s="38" t="s">
        <v>103</v>
      </c>
    </row>
    <row r="38" spans="1:18" ht="33.75" x14ac:dyDescent="0.2">
      <c r="A38" s="31" t="s">
        <v>33</v>
      </c>
      <c r="B38" s="31" t="s">
        <v>62</v>
      </c>
      <c r="C38" s="38" t="s">
        <v>98</v>
      </c>
      <c r="D38" s="31" t="s">
        <v>36</v>
      </c>
      <c r="E38" s="32" t="s">
        <v>37</v>
      </c>
      <c r="F38" s="33">
        <v>20</v>
      </c>
      <c r="G38" s="42"/>
      <c r="H38" s="38" t="s">
        <v>104</v>
      </c>
      <c r="I38" s="39">
        <v>7665</v>
      </c>
      <c r="J38" s="39"/>
      <c r="K38" s="40"/>
      <c r="L38" s="34">
        <f t="shared" si="0"/>
        <v>7665</v>
      </c>
      <c r="M38" s="40">
        <f t="shared" si="4"/>
        <v>7665</v>
      </c>
      <c r="N38" s="35">
        <f t="shared" si="3"/>
        <v>7665</v>
      </c>
      <c r="O38" s="40"/>
      <c r="P38" s="36">
        <f t="shared" si="2"/>
        <v>7665</v>
      </c>
      <c r="Q38" s="41"/>
      <c r="R38" s="38" t="s">
        <v>105</v>
      </c>
    </row>
    <row r="39" spans="1:18" ht="78.75" x14ac:dyDescent="0.2">
      <c r="A39" s="31" t="s">
        <v>33</v>
      </c>
      <c r="B39" s="31" t="s">
        <v>62</v>
      </c>
      <c r="C39" s="38" t="s">
        <v>106</v>
      </c>
      <c r="D39" s="31" t="s">
        <v>36</v>
      </c>
      <c r="E39" s="32" t="s">
        <v>37</v>
      </c>
      <c r="F39" s="33">
        <v>20</v>
      </c>
      <c r="G39" s="42"/>
      <c r="H39" s="38" t="s">
        <v>107</v>
      </c>
      <c r="I39" s="39">
        <v>11916245.119999999</v>
      </c>
      <c r="J39" s="39">
        <v>4403245.12</v>
      </c>
      <c r="K39" s="40">
        <v>9640824.3200000003</v>
      </c>
      <c r="L39" s="34">
        <f t="shared" si="0"/>
        <v>2275420.7999999989</v>
      </c>
      <c r="M39" s="40">
        <f t="shared" si="4"/>
        <v>2275420.7999999989</v>
      </c>
      <c r="N39" s="35">
        <f t="shared" si="3"/>
        <v>2275420.7999999989</v>
      </c>
      <c r="O39" s="40"/>
      <c r="P39" s="36">
        <f t="shared" si="2"/>
        <v>2275420.7999999989</v>
      </c>
      <c r="Q39" s="41"/>
      <c r="R39" s="38" t="s">
        <v>108</v>
      </c>
    </row>
    <row r="40" spans="1:18" ht="56.25" x14ac:dyDescent="0.2">
      <c r="A40" s="31" t="s">
        <v>33</v>
      </c>
      <c r="B40" s="31" t="s">
        <v>62</v>
      </c>
      <c r="C40" s="38" t="s">
        <v>106</v>
      </c>
      <c r="D40" s="31" t="s">
        <v>36</v>
      </c>
      <c r="E40" s="32" t="s">
        <v>37</v>
      </c>
      <c r="F40" s="33">
        <v>20</v>
      </c>
      <c r="G40" s="42"/>
      <c r="H40" s="38" t="s">
        <v>109</v>
      </c>
      <c r="I40" s="39">
        <v>2353573</v>
      </c>
      <c r="J40" s="39">
        <v>353573</v>
      </c>
      <c r="K40" s="40">
        <v>951159</v>
      </c>
      <c r="L40" s="34">
        <f t="shared" si="0"/>
        <v>1402414</v>
      </c>
      <c r="M40" s="40">
        <f t="shared" si="4"/>
        <v>1402414</v>
      </c>
      <c r="N40" s="35">
        <f t="shared" si="4"/>
        <v>1402414</v>
      </c>
      <c r="O40" s="40"/>
      <c r="P40" s="36">
        <f t="shared" si="2"/>
        <v>1402414</v>
      </c>
      <c r="Q40" s="41"/>
      <c r="R40" s="38" t="s">
        <v>110</v>
      </c>
    </row>
    <row r="41" spans="1:18" ht="33.75" x14ac:dyDescent="0.2">
      <c r="A41" s="31" t="s">
        <v>33</v>
      </c>
      <c r="B41" s="31" t="s">
        <v>62</v>
      </c>
      <c r="C41" s="38" t="s">
        <v>111</v>
      </c>
      <c r="D41" s="31" t="s">
        <v>36</v>
      </c>
      <c r="E41" s="32" t="s">
        <v>37</v>
      </c>
      <c r="F41" s="33">
        <v>20</v>
      </c>
      <c r="G41" s="42"/>
      <c r="H41" s="38" t="s">
        <v>112</v>
      </c>
      <c r="I41" s="39">
        <v>451400</v>
      </c>
      <c r="J41" s="39">
        <v>6800</v>
      </c>
      <c r="K41" s="40">
        <v>406100</v>
      </c>
      <c r="L41" s="34">
        <f t="shared" si="0"/>
        <v>45300</v>
      </c>
      <c r="M41" s="40">
        <f t="shared" si="4"/>
        <v>45300</v>
      </c>
      <c r="N41" s="35">
        <f t="shared" si="4"/>
        <v>45300</v>
      </c>
      <c r="O41" s="40"/>
      <c r="P41" s="36">
        <f t="shared" si="2"/>
        <v>45300</v>
      </c>
      <c r="Q41" s="41"/>
      <c r="R41" s="38" t="s">
        <v>113</v>
      </c>
    </row>
    <row r="42" spans="1:18" ht="33.75" x14ac:dyDescent="0.2">
      <c r="A42" s="31" t="s">
        <v>33</v>
      </c>
      <c r="B42" s="31" t="s">
        <v>62</v>
      </c>
      <c r="C42" s="38" t="s">
        <v>111</v>
      </c>
      <c r="D42" s="31" t="s">
        <v>36</v>
      </c>
      <c r="E42" s="32" t="s">
        <v>37</v>
      </c>
      <c r="F42" s="33">
        <v>20</v>
      </c>
      <c r="G42" s="42"/>
      <c r="H42" s="38" t="s">
        <v>114</v>
      </c>
      <c r="I42" s="39">
        <v>267041</v>
      </c>
      <c r="J42" s="39">
        <v>62791</v>
      </c>
      <c r="K42" s="40">
        <f>208920-363</f>
        <v>208557</v>
      </c>
      <c r="L42" s="34">
        <f t="shared" si="0"/>
        <v>58484</v>
      </c>
      <c r="M42" s="40">
        <f t="shared" si="4"/>
        <v>58484</v>
      </c>
      <c r="N42" s="35">
        <f t="shared" si="4"/>
        <v>58484</v>
      </c>
      <c r="O42" s="40"/>
      <c r="P42" s="36">
        <f t="shared" si="2"/>
        <v>58484</v>
      </c>
      <c r="Q42" s="41"/>
      <c r="R42" s="38" t="s">
        <v>115</v>
      </c>
    </row>
    <row r="43" spans="1:18" ht="33.75" x14ac:dyDescent="0.2">
      <c r="A43" s="31" t="s">
        <v>33</v>
      </c>
      <c r="B43" s="31" t="s">
        <v>62</v>
      </c>
      <c r="C43" s="38" t="s">
        <v>111</v>
      </c>
      <c r="D43" s="31" t="s">
        <v>36</v>
      </c>
      <c r="E43" s="32" t="s">
        <v>37</v>
      </c>
      <c r="F43" s="33">
        <v>20</v>
      </c>
      <c r="G43" s="42"/>
      <c r="H43" s="38" t="s">
        <v>104</v>
      </c>
      <c r="I43" s="39">
        <v>256160</v>
      </c>
      <c r="J43" s="39">
        <v>256160</v>
      </c>
      <c r="K43" s="40">
        <v>5224</v>
      </c>
      <c r="L43" s="34">
        <f t="shared" si="0"/>
        <v>250936</v>
      </c>
      <c r="M43" s="40">
        <f>L43-Q43</f>
        <v>0</v>
      </c>
      <c r="N43" s="35"/>
      <c r="O43" s="40"/>
      <c r="P43" s="36">
        <f t="shared" si="2"/>
        <v>0</v>
      </c>
      <c r="Q43" s="41">
        <f>J43-K43</f>
        <v>250936</v>
      </c>
      <c r="R43" s="38" t="s">
        <v>116</v>
      </c>
    </row>
    <row r="44" spans="1:18" ht="56.25" x14ac:dyDescent="0.2">
      <c r="A44" s="31" t="s">
        <v>33</v>
      </c>
      <c r="B44" s="31" t="s">
        <v>62</v>
      </c>
      <c r="C44" s="38" t="s">
        <v>111</v>
      </c>
      <c r="D44" s="31" t="s">
        <v>36</v>
      </c>
      <c r="E44" s="32" t="s">
        <v>37</v>
      </c>
      <c r="F44" s="33">
        <v>20</v>
      </c>
      <c r="G44" s="42" t="s">
        <v>53</v>
      </c>
      <c r="H44" s="38" t="s">
        <v>117</v>
      </c>
      <c r="I44" s="39">
        <v>190000</v>
      </c>
      <c r="J44" s="39"/>
      <c r="K44" s="40">
        <f>142000-69423</f>
        <v>72577</v>
      </c>
      <c r="L44" s="34">
        <f t="shared" si="0"/>
        <v>117423</v>
      </c>
      <c r="M44" s="40">
        <f t="shared" ref="M44:N59" si="5">L44</f>
        <v>117423</v>
      </c>
      <c r="N44" s="35"/>
      <c r="O44" s="40"/>
      <c r="P44" s="36">
        <f t="shared" si="2"/>
        <v>0</v>
      </c>
      <c r="Q44" s="41">
        <f>M44</f>
        <v>117423</v>
      </c>
      <c r="R44" s="38" t="s">
        <v>51</v>
      </c>
    </row>
    <row r="45" spans="1:18" ht="45" x14ac:dyDescent="0.2">
      <c r="A45" s="31" t="s">
        <v>33</v>
      </c>
      <c r="B45" s="31" t="s">
        <v>62</v>
      </c>
      <c r="C45" s="38" t="s">
        <v>118</v>
      </c>
      <c r="D45" s="31" t="s">
        <v>36</v>
      </c>
      <c r="E45" s="32" t="s">
        <v>119</v>
      </c>
      <c r="F45" s="33">
        <v>20</v>
      </c>
      <c r="G45" s="42"/>
      <c r="H45" s="38" t="s">
        <v>120</v>
      </c>
      <c r="I45" s="39">
        <v>78877</v>
      </c>
      <c r="J45" s="39">
        <v>32877</v>
      </c>
      <c r="K45" s="40">
        <v>39100</v>
      </c>
      <c r="L45" s="34">
        <f t="shared" si="0"/>
        <v>39777</v>
      </c>
      <c r="M45" s="40">
        <f t="shared" si="5"/>
        <v>39777</v>
      </c>
      <c r="N45" s="35">
        <f>M45</f>
        <v>39777</v>
      </c>
      <c r="O45" s="40"/>
      <c r="P45" s="36">
        <f t="shared" si="2"/>
        <v>39777</v>
      </c>
      <c r="Q45" s="41"/>
      <c r="R45" s="43" t="s">
        <v>121</v>
      </c>
    </row>
    <row r="46" spans="1:18" ht="45" x14ac:dyDescent="0.2">
      <c r="A46" s="31" t="s">
        <v>33</v>
      </c>
      <c r="B46" s="31" t="s">
        <v>62</v>
      </c>
      <c r="C46" s="38" t="s">
        <v>118</v>
      </c>
      <c r="D46" s="31" t="s">
        <v>36</v>
      </c>
      <c r="E46" s="32" t="s">
        <v>119</v>
      </c>
      <c r="F46" s="33">
        <v>20</v>
      </c>
      <c r="G46" s="42"/>
      <c r="H46" s="38" t="s">
        <v>122</v>
      </c>
      <c r="I46" s="39">
        <v>5000</v>
      </c>
      <c r="J46" s="39"/>
      <c r="K46" s="40">
        <v>2824</v>
      </c>
      <c r="L46" s="34">
        <f t="shared" si="0"/>
        <v>2176</v>
      </c>
      <c r="M46" s="40">
        <f t="shared" si="5"/>
        <v>2176</v>
      </c>
      <c r="N46" s="35">
        <f t="shared" si="4"/>
        <v>2176</v>
      </c>
      <c r="O46" s="40"/>
      <c r="P46" s="36">
        <f t="shared" si="2"/>
        <v>2176</v>
      </c>
      <c r="Q46" s="41"/>
      <c r="R46" s="38" t="s">
        <v>123</v>
      </c>
    </row>
    <row r="47" spans="1:18" ht="33.75" x14ac:dyDescent="0.2">
      <c r="A47" s="31" t="s">
        <v>33</v>
      </c>
      <c r="B47" s="31" t="s">
        <v>62</v>
      </c>
      <c r="C47" s="38" t="s">
        <v>124</v>
      </c>
      <c r="D47" s="31" t="s">
        <v>36</v>
      </c>
      <c r="E47" s="32" t="s">
        <v>37</v>
      </c>
      <c r="F47" s="33">
        <v>20</v>
      </c>
      <c r="G47" s="42"/>
      <c r="H47" s="38" t="s">
        <v>125</v>
      </c>
      <c r="I47" s="39">
        <v>614803</v>
      </c>
      <c r="J47" s="39">
        <v>69103</v>
      </c>
      <c r="K47" s="40">
        <f>545700-30995.6</f>
        <v>514704.4</v>
      </c>
      <c r="L47" s="34">
        <f t="shared" si="0"/>
        <v>100098.59999999998</v>
      </c>
      <c r="M47" s="40">
        <f t="shared" si="5"/>
        <v>100098.59999999998</v>
      </c>
      <c r="N47" s="35">
        <f t="shared" si="4"/>
        <v>100098.59999999998</v>
      </c>
      <c r="O47" s="40"/>
      <c r="P47" s="36">
        <f t="shared" si="2"/>
        <v>100098.59999999998</v>
      </c>
      <c r="Q47" s="41"/>
      <c r="R47" s="38" t="s">
        <v>126</v>
      </c>
    </row>
    <row r="48" spans="1:18" ht="33.75" x14ac:dyDescent="0.2">
      <c r="A48" s="31" t="s">
        <v>33</v>
      </c>
      <c r="B48" s="31" t="s">
        <v>62</v>
      </c>
      <c r="C48" s="38" t="s">
        <v>124</v>
      </c>
      <c r="D48" s="31" t="s">
        <v>36</v>
      </c>
      <c r="E48" s="32" t="s">
        <v>37</v>
      </c>
      <c r="F48" s="33">
        <v>20</v>
      </c>
      <c r="G48" s="42"/>
      <c r="H48" s="38" t="s">
        <v>127</v>
      </c>
      <c r="I48" s="39">
        <v>150000</v>
      </c>
      <c r="J48" s="39"/>
      <c r="K48" s="40">
        <v>144205</v>
      </c>
      <c r="L48" s="34">
        <f t="shared" si="0"/>
        <v>5795</v>
      </c>
      <c r="M48" s="40">
        <f t="shared" si="5"/>
        <v>5795</v>
      </c>
      <c r="N48" s="35">
        <f t="shared" si="5"/>
        <v>5795</v>
      </c>
      <c r="O48" s="40"/>
      <c r="P48" s="36">
        <f t="shared" si="2"/>
        <v>5795</v>
      </c>
      <c r="Q48" s="41"/>
      <c r="R48" s="38" t="s">
        <v>128</v>
      </c>
    </row>
    <row r="49" spans="1:18" ht="67.5" x14ac:dyDescent="0.2">
      <c r="A49" s="31" t="s">
        <v>33</v>
      </c>
      <c r="B49" s="31" t="s">
        <v>62</v>
      </c>
      <c r="C49" s="38" t="s">
        <v>124</v>
      </c>
      <c r="D49" s="31" t="s">
        <v>36</v>
      </c>
      <c r="E49" s="32" t="s">
        <v>37</v>
      </c>
      <c r="F49" s="33">
        <v>20</v>
      </c>
      <c r="G49" s="42"/>
      <c r="H49" s="38" t="s">
        <v>129</v>
      </c>
      <c r="I49" s="39">
        <v>231148</v>
      </c>
      <c r="J49" s="39">
        <v>124351</v>
      </c>
      <c r="K49" s="40">
        <f>129149.68-3037.75</f>
        <v>126111.93</v>
      </c>
      <c r="L49" s="34">
        <f t="shared" si="0"/>
        <v>105036.07</v>
      </c>
      <c r="M49" s="40">
        <f t="shared" si="5"/>
        <v>105036.07</v>
      </c>
      <c r="N49" s="35">
        <f t="shared" si="5"/>
        <v>105036.07</v>
      </c>
      <c r="O49" s="40"/>
      <c r="P49" s="36">
        <f t="shared" si="2"/>
        <v>105036.07</v>
      </c>
      <c r="Q49" s="41"/>
      <c r="R49" s="38" t="s">
        <v>130</v>
      </c>
    </row>
    <row r="50" spans="1:18" ht="33.75" x14ac:dyDescent="0.2">
      <c r="A50" s="31" t="s">
        <v>33</v>
      </c>
      <c r="B50" s="31" t="s">
        <v>62</v>
      </c>
      <c r="C50" s="38" t="s">
        <v>124</v>
      </c>
      <c r="D50" s="31" t="s">
        <v>36</v>
      </c>
      <c r="E50" s="32" t="s">
        <v>37</v>
      </c>
      <c r="F50" s="33">
        <v>20</v>
      </c>
      <c r="G50" s="42" t="s">
        <v>131</v>
      </c>
      <c r="H50" s="38" t="s">
        <v>132</v>
      </c>
      <c r="I50" s="39">
        <v>615161</v>
      </c>
      <c r="J50" s="39">
        <v>44144</v>
      </c>
      <c r="K50" s="40">
        <v>615160.5</v>
      </c>
      <c r="L50" s="34">
        <f t="shared" si="0"/>
        <v>0.5</v>
      </c>
      <c r="M50" s="40">
        <f t="shared" si="5"/>
        <v>0.5</v>
      </c>
      <c r="N50" s="35"/>
      <c r="O50" s="40"/>
      <c r="P50" s="36">
        <f t="shared" si="2"/>
        <v>0</v>
      </c>
      <c r="Q50" s="41">
        <v>0.5</v>
      </c>
      <c r="R50" s="38" t="s">
        <v>133</v>
      </c>
    </row>
    <row r="51" spans="1:18" ht="45" x14ac:dyDescent="0.2">
      <c r="A51" s="31" t="s">
        <v>33</v>
      </c>
      <c r="B51" s="31" t="s">
        <v>62</v>
      </c>
      <c r="C51" s="38" t="s">
        <v>124</v>
      </c>
      <c r="D51" s="31" t="s">
        <v>36</v>
      </c>
      <c r="E51" s="32" t="s">
        <v>84</v>
      </c>
      <c r="F51" s="33">
        <v>20</v>
      </c>
      <c r="G51" s="42"/>
      <c r="H51" s="38" t="s">
        <v>85</v>
      </c>
      <c r="I51" s="39">
        <v>1131479</v>
      </c>
      <c r="J51" s="39">
        <v>203117</v>
      </c>
      <c r="K51" s="40">
        <v>996999.89</v>
      </c>
      <c r="L51" s="34">
        <f t="shared" si="0"/>
        <v>134479.10999999999</v>
      </c>
      <c r="M51" s="40">
        <f t="shared" si="5"/>
        <v>134479.10999999999</v>
      </c>
      <c r="N51" s="35">
        <f t="shared" si="5"/>
        <v>134479.10999999999</v>
      </c>
      <c r="O51" s="40"/>
      <c r="P51" s="36">
        <f t="shared" si="2"/>
        <v>134479.10999999999</v>
      </c>
      <c r="Q51" s="41"/>
      <c r="R51" s="38" t="s">
        <v>134</v>
      </c>
    </row>
    <row r="52" spans="1:18" ht="67.5" x14ac:dyDescent="0.2">
      <c r="A52" s="31" t="s">
        <v>33</v>
      </c>
      <c r="B52" s="31" t="s">
        <v>62</v>
      </c>
      <c r="C52" s="38" t="s">
        <v>118</v>
      </c>
      <c r="D52" s="31" t="s">
        <v>36</v>
      </c>
      <c r="E52" s="32" t="s">
        <v>37</v>
      </c>
      <c r="F52" s="33">
        <v>20</v>
      </c>
      <c r="G52" s="42"/>
      <c r="H52" s="38" t="s">
        <v>78</v>
      </c>
      <c r="I52" s="39">
        <v>44773</v>
      </c>
      <c r="J52" s="39">
        <v>44773</v>
      </c>
      <c r="K52" s="40">
        <v>27330</v>
      </c>
      <c r="L52" s="34">
        <f t="shared" si="0"/>
        <v>17443</v>
      </c>
      <c r="M52" s="40">
        <f>L52-Q52</f>
        <v>0</v>
      </c>
      <c r="N52" s="35">
        <f t="shared" si="5"/>
        <v>0</v>
      </c>
      <c r="O52" s="40"/>
      <c r="P52" s="36">
        <f t="shared" si="2"/>
        <v>0</v>
      </c>
      <c r="Q52" s="41">
        <f>J52-K52</f>
        <v>17443</v>
      </c>
      <c r="R52" s="43" t="s">
        <v>135</v>
      </c>
    </row>
    <row r="53" spans="1:18" ht="112.5" x14ac:dyDescent="0.2">
      <c r="A53" s="31" t="s">
        <v>33</v>
      </c>
      <c r="B53" s="31" t="s">
        <v>62</v>
      </c>
      <c r="C53" s="38" t="s">
        <v>118</v>
      </c>
      <c r="D53" s="31" t="s">
        <v>36</v>
      </c>
      <c r="E53" s="32" t="s">
        <v>37</v>
      </c>
      <c r="F53" s="33">
        <v>20</v>
      </c>
      <c r="G53" s="42"/>
      <c r="H53" s="38" t="s">
        <v>136</v>
      </c>
      <c r="I53" s="39">
        <v>46210</v>
      </c>
      <c r="J53" s="39">
        <v>46210</v>
      </c>
      <c r="K53" s="40">
        <v>25000</v>
      </c>
      <c r="L53" s="34">
        <f t="shared" si="0"/>
        <v>21210</v>
      </c>
      <c r="M53" s="40">
        <f>L53-Q53</f>
        <v>0</v>
      </c>
      <c r="N53" s="35">
        <f t="shared" si="5"/>
        <v>0</v>
      </c>
      <c r="O53" s="40"/>
      <c r="P53" s="36">
        <f t="shared" si="2"/>
        <v>0</v>
      </c>
      <c r="Q53" s="41">
        <f>J53-K53</f>
        <v>21210</v>
      </c>
      <c r="R53" s="43" t="s">
        <v>137</v>
      </c>
    </row>
    <row r="54" spans="1:18" ht="67.5" x14ac:dyDescent="0.2">
      <c r="A54" s="31" t="s">
        <v>33</v>
      </c>
      <c r="B54" s="31" t="s">
        <v>62</v>
      </c>
      <c r="C54" s="38" t="s">
        <v>118</v>
      </c>
      <c r="D54" s="31" t="s">
        <v>36</v>
      </c>
      <c r="E54" s="32" t="s">
        <v>37</v>
      </c>
      <c r="F54" s="33">
        <v>20</v>
      </c>
      <c r="G54" s="42"/>
      <c r="H54" s="38" t="s">
        <v>138</v>
      </c>
      <c r="I54" s="39">
        <v>208020</v>
      </c>
      <c r="J54" s="39">
        <v>63955</v>
      </c>
      <c r="K54" s="40"/>
      <c r="L54" s="34">
        <f t="shared" si="0"/>
        <v>208020</v>
      </c>
      <c r="M54" s="40">
        <f>L54-Q54</f>
        <v>144065</v>
      </c>
      <c r="N54" s="35">
        <f t="shared" si="5"/>
        <v>144065</v>
      </c>
      <c r="O54" s="40"/>
      <c r="P54" s="36">
        <f t="shared" si="2"/>
        <v>144065</v>
      </c>
      <c r="Q54" s="41">
        <f>J54-K54</f>
        <v>63955</v>
      </c>
      <c r="R54" s="38" t="s">
        <v>139</v>
      </c>
    </row>
    <row r="55" spans="1:18" ht="67.5" x14ac:dyDescent="0.2">
      <c r="A55" s="31" t="s">
        <v>33</v>
      </c>
      <c r="B55" s="31" t="s">
        <v>62</v>
      </c>
      <c r="C55" s="38" t="s">
        <v>118</v>
      </c>
      <c r="D55" s="31" t="s">
        <v>36</v>
      </c>
      <c r="E55" s="32" t="s">
        <v>37</v>
      </c>
      <c r="F55" s="33">
        <v>20</v>
      </c>
      <c r="G55" s="42"/>
      <c r="H55" s="38" t="s">
        <v>140</v>
      </c>
      <c r="I55" s="39">
        <v>752545.72</v>
      </c>
      <c r="J55" s="39">
        <v>392545.72</v>
      </c>
      <c r="K55" s="40">
        <v>231523.25</v>
      </c>
      <c r="L55" s="34">
        <f t="shared" si="0"/>
        <v>521022.47</v>
      </c>
      <c r="M55" s="40">
        <f>L55-Q55</f>
        <v>360000</v>
      </c>
      <c r="N55" s="35">
        <f t="shared" si="5"/>
        <v>360000</v>
      </c>
      <c r="O55" s="40"/>
      <c r="P55" s="36">
        <f t="shared" si="2"/>
        <v>360000</v>
      </c>
      <c r="Q55" s="41">
        <f>J55-K55</f>
        <v>161022.46999999997</v>
      </c>
      <c r="R55" s="43" t="s">
        <v>141</v>
      </c>
    </row>
    <row r="56" spans="1:18" ht="67.5" x14ac:dyDescent="0.2">
      <c r="A56" s="31" t="s">
        <v>33</v>
      </c>
      <c r="B56" s="31" t="s">
        <v>62</v>
      </c>
      <c r="C56" s="38" t="s">
        <v>118</v>
      </c>
      <c r="D56" s="31" t="s">
        <v>36</v>
      </c>
      <c r="E56" s="32" t="s">
        <v>37</v>
      </c>
      <c r="F56" s="33">
        <v>20</v>
      </c>
      <c r="G56" s="42"/>
      <c r="H56" s="38" t="s">
        <v>142</v>
      </c>
      <c r="I56" s="39">
        <v>50000</v>
      </c>
      <c r="J56" s="39"/>
      <c r="K56" s="40">
        <v>49918.11</v>
      </c>
      <c r="L56" s="34">
        <f t="shared" si="0"/>
        <v>81.889999999999418</v>
      </c>
      <c r="M56" s="40">
        <f>L56</f>
        <v>81.889999999999418</v>
      </c>
      <c r="N56" s="35">
        <v>0</v>
      </c>
      <c r="O56" s="40"/>
      <c r="P56" s="36">
        <f t="shared" si="2"/>
        <v>0</v>
      </c>
      <c r="Q56" s="41">
        <f>M56</f>
        <v>81.889999999999418</v>
      </c>
      <c r="R56" s="38" t="s">
        <v>143</v>
      </c>
    </row>
    <row r="57" spans="1:18" ht="45" x14ac:dyDescent="0.2">
      <c r="A57" s="31" t="s">
        <v>33</v>
      </c>
      <c r="B57" s="31" t="s">
        <v>62</v>
      </c>
      <c r="C57" s="38" t="s">
        <v>118</v>
      </c>
      <c r="D57" s="31" t="s">
        <v>36</v>
      </c>
      <c r="E57" s="32" t="s">
        <v>37</v>
      </c>
      <c r="F57" s="33">
        <v>20</v>
      </c>
      <c r="G57" s="42"/>
      <c r="H57" s="38" t="s">
        <v>144</v>
      </c>
      <c r="I57" s="39">
        <v>1267858</v>
      </c>
      <c r="J57" s="39">
        <v>1267858</v>
      </c>
      <c r="K57" s="40">
        <f>841708.64+191644</f>
        <v>1033352.64</v>
      </c>
      <c r="L57" s="34">
        <f t="shared" si="0"/>
        <v>234505.36</v>
      </c>
      <c r="M57" s="40">
        <f>L57-Q57</f>
        <v>0</v>
      </c>
      <c r="N57" s="35">
        <f t="shared" si="5"/>
        <v>0</v>
      </c>
      <c r="O57" s="40"/>
      <c r="P57" s="36">
        <f t="shared" si="2"/>
        <v>0</v>
      </c>
      <c r="Q57" s="41">
        <f>J57-K57</f>
        <v>234505.36</v>
      </c>
      <c r="R57" s="43" t="s">
        <v>145</v>
      </c>
    </row>
    <row r="58" spans="1:18" ht="56.25" x14ac:dyDescent="0.2">
      <c r="A58" s="31" t="s">
        <v>33</v>
      </c>
      <c r="B58" s="31" t="s">
        <v>62</v>
      </c>
      <c r="C58" s="38" t="s">
        <v>118</v>
      </c>
      <c r="D58" s="31" t="s">
        <v>36</v>
      </c>
      <c r="E58" s="32" t="s">
        <v>37</v>
      </c>
      <c r="F58" s="33">
        <v>20</v>
      </c>
      <c r="G58" s="42"/>
      <c r="H58" s="38" t="s">
        <v>104</v>
      </c>
      <c r="I58" s="39">
        <v>2156632.89</v>
      </c>
      <c r="J58" s="39">
        <v>1458345</v>
      </c>
      <c r="K58" s="40">
        <f>960281.57-16154.15</f>
        <v>944127.41999999993</v>
      </c>
      <c r="L58" s="34">
        <f t="shared" si="0"/>
        <v>1212505.4700000002</v>
      </c>
      <c r="M58" s="40">
        <f>L58-Q58</f>
        <v>698287.89000000013</v>
      </c>
      <c r="N58" s="35">
        <f t="shared" si="5"/>
        <v>698287.89000000013</v>
      </c>
      <c r="O58" s="40"/>
      <c r="P58" s="36">
        <f t="shared" si="2"/>
        <v>698287.89000000013</v>
      </c>
      <c r="Q58" s="41">
        <f>J58-K58</f>
        <v>514217.58000000007</v>
      </c>
      <c r="R58" s="38" t="s">
        <v>146</v>
      </c>
    </row>
    <row r="59" spans="1:18" ht="56.25" x14ac:dyDescent="0.2">
      <c r="A59" s="31" t="s">
        <v>33</v>
      </c>
      <c r="B59" s="31" t="s">
        <v>62</v>
      </c>
      <c r="C59" s="38" t="s">
        <v>118</v>
      </c>
      <c r="D59" s="31" t="s">
        <v>36</v>
      </c>
      <c r="E59" s="32" t="s">
        <v>37</v>
      </c>
      <c r="F59" s="33">
        <v>20</v>
      </c>
      <c r="G59" s="42" t="s">
        <v>147</v>
      </c>
      <c r="H59" s="38" t="s">
        <v>148</v>
      </c>
      <c r="I59" s="39">
        <v>381976.2</v>
      </c>
      <c r="J59" s="39">
        <v>190988.2</v>
      </c>
      <c r="K59" s="40"/>
      <c r="L59" s="34">
        <f t="shared" si="0"/>
        <v>381976.2</v>
      </c>
      <c r="M59" s="40">
        <f>L59-Q59</f>
        <v>190988</v>
      </c>
      <c r="N59" s="35">
        <f t="shared" si="5"/>
        <v>190988</v>
      </c>
      <c r="O59" s="40"/>
      <c r="P59" s="36">
        <f t="shared" si="2"/>
        <v>190988</v>
      </c>
      <c r="Q59" s="41">
        <f>J59-K59</f>
        <v>190988.2</v>
      </c>
      <c r="R59" s="38" t="s">
        <v>149</v>
      </c>
    </row>
    <row r="60" spans="1:18" ht="90" x14ac:dyDescent="0.2">
      <c r="A60" s="31" t="s">
        <v>33</v>
      </c>
      <c r="B60" s="31" t="s">
        <v>62</v>
      </c>
      <c r="C60" s="38" t="s">
        <v>118</v>
      </c>
      <c r="D60" s="31" t="s">
        <v>36</v>
      </c>
      <c r="E60" s="32" t="s">
        <v>150</v>
      </c>
      <c r="F60" s="33">
        <v>20</v>
      </c>
      <c r="G60" s="42" t="s">
        <v>151</v>
      </c>
      <c r="H60" s="38" t="s">
        <v>152</v>
      </c>
      <c r="I60" s="39">
        <v>665658</v>
      </c>
      <c r="J60" s="39">
        <v>289335</v>
      </c>
      <c r="K60" s="40">
        <v>341249.6</v>
      </c>
      <c r="L60" s="34">
        <f t="shared" si="0"/>
        <v>324408.40000000002</v>
      </c>
      <c r="M60" s="40">
        <f>L60</f>
        <v>324408.40000000002</v>
      </c>
      <c r="N60" s="35">
        <f t="shared" ref="N60:N103" si="6">M60</f>
        <v>324408.40000000002</v>
      </c>
      <c r="O60" s="40"/>
      <c r="P60" s="36">
        <f t="shared" si="2"/>
        <v>324408.40000000002</v>
      </c>
      <c r="Q60" s="41"/>
      <c r="R60" s="43" t="s">
        <v>153</v>
      </c>
    </row>
    <row r="61" spans="1:18" ht="45" x14ac:dyDescent="0.2">
      <c r="A61" s="31" t="s">
        <v>33</v>
      </c>
      <c r="B61" s="31" t="s">
        <v>62</v>
      </c>
      <c r="C61" s="38" t="s">
        <v>118</v>
      </c>
      <c r="D61" s="31" t="s">
        <v>36</v>
      </c>
      <c r="E61" s="32" t="s">
        <v>154</v>
      </c>
      <c r="F61" s="33">
        <v>20</v>
      </c>
      <c r="G61" s="42"/>
      <c r="H61" s="38" t="s">
        <v>85</v>
      </c>
      <c r="I61" s="39">
        <v>5357324</v>
      </c>
      <c r="J61" s="39">
        <v>510075</v>
      </c>
      <c r="K61" s="40">
        <v>5112914.04</v>
      </c>
      <c r="L61" s="34">
        <f t="shared" si="0"/>
        <v>244409.95999999996</v>
      </c>
      <c r="M61" s="40">
        <f>L61</f>
        <v>244409.95999999996</v>
      </c>
      <c r="N61" s="35">
        <f t="shared" si="6"/>
        <v>244409.95999999996</v>
      </c>
      <c r="O61" s="40"/>
      <c r="P61" s="36">
        <f t="shared" si="2"/>
        <v>244409.95999999996</v>
      </c>
      <c r="Q61" s="41"/>
      <c r="R61" s="43" t="s">
        <v>155</v>
      </c>
    </row>
    <row r="62" spans="1:18" ht="45" x14ac:dyDescent="0.2">
      <c r="A62" s="31" t="s">
        <v>33</v>
      </c>
      <c r="B62" s="31" t="s">
        <v>62</v>
      </c>
      <c r="C62" s="38" t="s">
        <v>73</v>
      </c>
      <c r="D62" s="31" t="s">
        <v>36</v>
      </c>
      <c r="E62" s="32" t="s">
        <v>154</v>
      </c>
      <c r="F62" s="33">
        <v>20</v>
      </c>
      <c r="G62" s="42"/>
      <c r="H62" s="38" t="s">
        <v>85</v>
      </c>
      <c r="I62" s="39">
        <v>11885</v>
      </c>
      <c r="J62" s="39">
        <v>11885</v>
      </c>
      <c r="K62" s="40">
        <v>2910.15</v>
      </c>
      <c r="L62" s="34">
        <f t="shared" si="0"/>
        <v>8974.85</v>
      </c>
      <c r="M62" s="40"/>
      <c r="N62" s="35"/>
      <c r="O62" s="40"/>
      <c r="P62" s="36">
        <f t="shared" si="2"/>
        <v>0</v>
      </c>
      <c r="Q62" s="41">
        <v>8974.85</v>
      </c>
      <c r="R62" s="43" t="s">
        <v>156</v>
      </c>
    </row>
    <row r="63" spans="1:18" ht="33.75" x14ac:dyDescent="0.2">
      <c r="A63" s="31" t="s">
        <v>33</v>
      </c>
      <c r="B63" s="31" t="s">
        <v>62</v>
      </c>
      <c r="C63" s="38" t="s">
        <v>157</v>
      </c>
      <c r="D63" s="31" t="s">
        <v>36</v>
      </c>
      <c r="E63" s="32" t="s">
        <v>154</v>
      </c>
      <c r="F63" s="33">
        <v>20</v>
      </c>
      <c r="G63" s="42"/>
      <c r="H63" s="38" t="s">
        <v>85</v>
      </c>
      <c r="I63" s="39">
        <v>6229</v>
      </c>
      <c r="J63" s="39"/>
      <c r="K63" s="40">
        <v>6228.39</v>
      </c>
      <c r="L63" s="34">
        <f t="shared" si="0"/>
        <v>0.60999999999967258</v>
      </c>
      <c r="M63" s="40">
        <f>L63</f>
        <v>0.60999999999967258</v>
      </c>
      <c r="N63" s="35"/>
      <c r="O63" s="40"/>
      <c r="P63" s="36">
        <f t="shared" si="2"/>
        <v>0</v>
      </c>
      <c r="Q63" s="41">
        <f>M63</f>
        <v>0.60999999999967258</v>
      </c>
      <c r="R63" s="38"/>
    </row>
    <row r="64" spans="1:18" ht="123.75" x14ac:dyDescent="0.2">
      <c r="A64" s="31" t="s">
        <v>33</v>
      </c>
      <c r="B64" s="31" t="s">
        <v>62</v>
      </c>
      <c r="C64" s="38" t="s">
        <v>157</v>
      </c>
      <c r="D64" s="31" t="s">
        <v>36</v>
      </c>
      <c r="E64" s="32" t="s">
        <v>84</v>
      </c>
      <c r="F64" s="33">
        <v>20</v>
      </c>
      <c r="G64" s="42"/>
      <c r="H64" s="38" t="s">
        <v>85</v>
      </c>
      <c r="I64" s="39">
        <v>32771</v>
      </c>
      <c r="J64" s="39">
        <v>20000</v>
      </c>
      <c r="K64" s="40">
        <v>6877.42</v>
      </c>
      <c r="L64" s="34">
        <f t="shared" si="0"/>
        <v>25893.58</v>
      </c>
      <c r="M64" s="40">
        <f>L64-Q64</f>
        <v>12771.000000000002</v>
      </c>
      <c r="N64" s="35">
        <f t="shared" si="6"/>
        <v>12771.000000000002</v>
      </c>
      <c r="O64" s="40"/>
      <c r="P64" s="36">
        <f t="shared" si="2"/>
        <v>12771.000000000002</v>
      </c>
      <c r="Q64" s="41">
        <f>J64-K64</f>
        <v>13122.58</v>
      </c>
      <c r="R64" s="38" t="s">
        <v>158</v>
      </c>
    </row>
    <row r="65" spans="1:18" ht="45" x14ac:dyDescent="0.2">
      <c r="A65" s="31" t="s">
        <v>33</v>
      </c>
      <c r="B65" s="31" t="s">
        <v>62</v>
      </c>
      <c r="C65" s="38" t="s">
        <v>118</v>
      </c>
      <c r="D65" s="31" t="s">
        <v>36</v>
      </c>
      <c r="E65" s="32" t="s">
        <v>84</v>
      </c>
      <c r="F65" s="33">
        <v>20</v>
      </c>
      <c r="G65" s="42" t="s">
        <v>159</v>
      </c>
      <c r="H65" s="38" t="s">
        <v>160</v>
      </c>
      <c r="I65" s="39">
        <v>88712</v>
      </c>
      <c r="J65" s="39"/>
      <c r="K65" s="40">
        <v>83183.39</v>
      </c>
      <c r="L65" s="34">
        <f t="shared" si="0"/>
        <v>5528.6100000000006</v>
      </c>
      <c r="M65" s="40"/>
      <c r="N65" s="35"/>
      <c r="O65" s="40"/>
      <c r="P65" s="36">
        <f t="shared" si="2"/>
        <v>0</v>
      </c>
      <c r="Q65" s="41">
        <f>L65</f>
        <v>5528.6100000000006</v>
      </c>
      <c r="R65" s="38" t="s">
        <v>161</v>
      </c>
    </row>
    <row r="66" spans="1:18" ht="90" x14ac:dyDescent="0.2">
      <c r="A66" s="31" t="s">
        <v>33</v>
      </c>
      <c r="B66" s="31" t="s">
        <v>62</v>
      </c>
      <c r="C66" s="38" t="s">
        <v>118</v>
      </c>
      <c r="D66" s="31" t="s">
        <v>36</v>
      </c>
      <c r="E66" s="32" t="s">
        <v>84</v>
      </c>
      <c r="F66" s="33">
        <v>20</v>
      </c>
      <c r="G66" s="42"/>
      <c r="H66" s="38" t="s">
        <v>162</v>
      </c>
      <c r="I66" s="39">
        <v>279165</v>
      </c>
      <c r="J66" s="39"/>
      <c r="K66" s="40">
        <v>96134.720000000001</v>
      </c>
      <c r="L66" s="34">
        <f t="shared" si="0"/>
        <v>183030.28</v>
      </c>
      <c r="M66" s="40">
        <f>L66</f>
        <v>183030.28</v>
      </c>
      <c r="N66" s="35">
        <f>M66</f>
        <v>183030.28</v>
      </c>
      <c r="O66" s="40"/>
      <c r="P66" s="36">
        <f t="shared" si="2"/>
        <v>183030.28</v>
      </c>
      <c r="Q66" s="41"/>
      <c r="R66" s="43" t="s">
        <v>163</v>
      </c>
    </row>
    <row r="67" spans="1:18" ht="135" x14ac:dyDescent="0.2">
      <c r="A67" s="31" t="s">
        <v>33</v>
      </c>
      <c r="B67" s="31" t="s">
        <v>62</v>
      </c>
      <c r="C67" s="38" t="s">
        <v>118</v>
      </c>
      <c r="D67" s="31" t="s">
        <v>36</v>
      </c>
      <c r="E67" s="32" t="s">
        <v>84</v>
      </c>
      <c r="F67" s="33">
        <v>20</v>
      </c>
      <c r="G67" s="42"/>
      <c r="H67" s="38" t="s">
        <v>85</v>
      </c>
      <c r="I67" s="39">
        <v>1630524</v>
      </c>
      <c r="J67" s="39">
        <v>820440</v>
      </c>
      <c r="K67" s="40">
        <f>1238262.69-10406.78</f>
        <v>1227855.9099999999</v>
      </c>
      <c r="L67" s="34">
        <f t="shared" si="0"/>
        <v>402668.09000000008</v>
      </c>
      <c r="M67" s="40">
        <f>L67</f>
        <v>402668.09000000008</v>
      </c>
      <c r="N67" s="35">
        <f>M67</f>
        <v>402668.09000000008</v>
      </c>
      <c r="O67" s="40"/>
      <c r="P67" s="36">
        <f t="shared" si="2"/>
        <v>402668.09000000008</v>
      </c>
      <c r="Q67" s="41"/>
      <c r="R67" s="43" t="s">
        <v>243</v>
      </c>
    </row>
    <row r="68" spans="1:18" ht="67.5" x14ac:dyDescent="0.2">
      <c r="A68" s="31" t="s">
        <v>164</v>
      </c>
      <c r="B68" s="31" t="s">
        <v>165</v>
      </c>
      <c r="C68" s="38" t="s">
        <v>166</v>
      </c>
      <c r="D68" s="31" t="s">
        <v>36</v>
      </c>
      <c r="E68" s="32" t="s">
        <v>37</v>
      </c>
      <c r="F68" s="33">
        <v>20</v>
      </c>
      <c r="G68" s="42"/>
      <c r="H68" s="38" t="s">
        <v>167</v>
      </c>
      <c r="I68" s="39">
        <v>70000</v>
      </c>
      <c r="J68" s="39"/>
      <c r="K68" s="40">
        <v>47471.75</v>
      </c>
      <c r="L68" s="34">
        <f t="shared" si="0"/>
        <v>22528.25</v>
      </c>
      <c r="M68" s="40">
        <f t="shared" ref="M68:M69" si="7">L68</f>
        <v>22528.25</v>
      </c>
      <c r="N68" s="35"/>
      <c r="O68" s="40"/>
      <c r="P68" s="36">
        <f t="shared" si="2"/>
        <v>0</v>
      </c>
      <c r="Q68" s="41">
        <f>M68</f>
        <v>22528.25</v>
      </c>
      <c r="R68" s="43" t="s">
        <v>168</v>
      </c>
    </row>
    <row r="69" spans="1:18" ht="78.75" x14ac:dyDescent="0.2">
      <c r="A69" s="31" t="s">
        <v>164</v>
      </c>
      <c r="B69" s="31" t="s">
        <v>165</v>
      </c>
      <c r="C69" s="38" t="s">
        <v>166</v>
      </c>
      <c r="D69" s="31" t="s">
        <v>36</v>
      </c>
      <c r="E69" s="32" t="s">
        <v>37</v>
      </c>
      <c r="F69" s="33">
        <v>20</v>
      </c>
      <c r="G69" s="42"/>
      <c r="H69" s="38" t="s">
        <v>169</v>
      </c>
      <c r="I69" s="39">
        <v>142732</v>
      </c>
      <c r="J69" s="39">
        <v>23982</v>
      </c>
      <c r="K69" s="40">
        <v>118750</v>
      </c>
      <c r="L69" s="34">
        <f t="shared" si="0"/>
        <v>23982</v>
      </c>
      <c r="M69" s="40">
        <f t="shared" si="7"/>
        <v>23982</v>
      </c>
      <c r="N69" s="35">
        <f t="shared" si="6"/>
        <v>23982</v>
      </c>
      <c r="O69" s="40"/>
      <c r="P69" s="36">
        <f t="shared" si="2"/>
        <v>23982</v>
      </c>
      <c r="Q69" s="41"/>
      <c r="R69" s="38" t="s">
        <v>170</v>
      </c>
    </row>
    <row r="70" spans="1:18" ht="67.5" x14ac:dyDescent="0.2">
      <c r="A70" s="31" t="s">
        <v>164</v>
      </c>
      <c r="B70" s="31" t="s">
        <v>165</v>
      </c>
      <c r="C70" s="38" t="s">
        <v>171</v>
      </c>
      <c r="D70" s="31" t="s">
        <v>36</v>
      </c>
      <c r="E70" s="32" t="s">
        <v>37</v>
      </c>
      <c r="F70" s="33">
        <v>20</v>
      </c>
      <c r="G70" s="42" t="s">
        <v>172</v>
      </c>
      <c r="H70" s="38" t="s">
        <v>173</v>
      </c>
      <c r="I70" s="39">
        <v>2125720.15</v>
      </c>
      <c r="J70" s="39">
        <v>2125720.15</v>
      </c>
      <c r="K70" s="40">
        <f>539937.75-404927.8</f>
        <v>135009.95000000001</v>
      </c>
      <c r="L70" s="34">
        <f t="shared" si="0"/>
        <v>1990710.2</v>
      </c>
      <c r="M70" s="40"/>
      <c r="N70" s="35">
        <f t="shared" si="6"/>
        <v>0</v>
      </c>
      <c r="O70" s="40"/>
      <c r="P70" s="36">
        <f t="shared" si="2"/>
        <v>0</v>
      </c>
      <c r="Q70" s="41">
        <f>L70</f>
        <v>1990710.2</v>
      </c>
      <c r="R70" s="38" t="s">
        <v>174</v>
      </c>
    </row>
    <row r="71" spans="1:18" ht="67.5" x14ac:dyDescent="0.2">
      <c r="A71" s="31" t="s">
        <v>164</v>
      </c>
      <c r="B71" s="31" t="s">
        <v>165</v>
      </c>
      <c r="C71" s="38" t="s">
        <v>171</v>
      </c>
      <c r="D71" s="31" t="s">
        <v>36</v>
      </c>
      <c r="E71" s="32" t="s">
        <v>37</v>
      </c>
      <c r="F71" s="33">
        <v>20</v>
      </c>
      <c r="G71" s="42" t="s">
        <v>172</v>
      </c>
      <c r="H71" s="38" t="s">
        <v>175</v>
      </c>
      <c r="I71" s="39">
        <v>1238837.6200000001</v>
      </c>
      <c r="J71" s="39">
        <v>1238837.6200000001</v>
      </c>
      <c r="K71" s="40">
        <f>900249.62-224218.23</f>
        <v>676031.39</v>
      </c>
      <c r="L71" s="34">
        <f t="shared" si="0"/>
        <v>562806.2300000001</v>
      </c>
      <c r="M71" s="40"/>
      <c r="N71" s="35">
        <f t="shared" si="6"/>
        <v>0</v>
      </c>
      <c r="O71" s="40"/>
      <c r="P71" s="36">
        <f t="shared" si="2"/>
        <v>0</v>
      </c>
      <c r="Q71" s="41">
        <f>L71</f>
        <v>562806.2300000001</v>
      </c>
      <c r="R71" s="38" t="s">
        <v>174</v>
      </c>
    </row>
    <row r="72" spans="1:18" ht="67.5" x14ac:dyDescent="0.2">
      <c r="A72" s="31" t="s">
        <v>164</v>
      </c>
      <c r="B72" s="31" t="s">
        <v>165</v>
      </c>
      <c r="C72" s="38" t="s">
        <v>171</v>
      </c>
      <c r="D72" s="31" t="s">
        <v>36</v>
      </c>
      <c r="E72" s="32" t="s">
        <v>37</v>
      </c>
      <c r="F72" s="33">
        <v>20</v>
      </c>
      <c r="G72" s="42"/>
      <c r="H72" s="38" t="s">
        <v>176</v>
      </c>
      <c r="I72" s="39">
        <v>560200</v>
      </c>
      <c r="J72" s="39"/>
      <c r="K72" s="40">
        <v>520983.09</v>
      </c>
      <c r="L72" s="34">
        <f t="shared" si="0"/>
        <v>39216.909999999974</v>
      </c>
      <c r="M72" s="40">
        <f>L72</f>
        <v>39216.909999999974</v>
      </c>
      <c r="N72" s="35">
        <v>26375</v>
      </c>
      <c r="O72" s="40"/>
      <c r="P72" s="36">
        <f t="shared" si="2"/>
        <v>26375</v>
      </c>
      <c r="Q72" s="41">
        <v>12841.91</v>
      </c>
      <c r="R72" s="43" t="s">
        <v>177</v>
      </c>
    </row>
    <row r="73" spans="1:18" ht="67.5" x14ac:dyDescent="0.2">
      <c r="A73" s="31" t="s">
        <v>164</v>
      </c>
      <c r="B73" s="31" t="s">
        <v>165</v>
      </c>
      <c r="C73" s="38" t="s">
        <v>171</v>
      </c>
      <c r="D73" s="31" t="s">
        <v>36</v>
      </c>
      <c r="E73" s="32" t="s">
        <v>37</v>
      </c>
      <c r="F73" s="33">
        <v>20</v>
      </c>
      <c r="G73" s="42"/>
      <c r="H73" s="38" t="s">
        <v>178</v>
      </c>
      <c r="I73" s="39">
        <v>83050</v>
      </c>
      <c r="J73" s="39"/>
      <c r="K73" s="40">
        <v>82904</v>
      </c>
      <c r="L73" s="34">
        <f t="shared" si="0"/>
        <v>146</v>
      </c>
      <c r="M73" s="40">
        <f>L73</f>
        <v>146</v>
      </c>
      <c r="N73" s="35"/>
      <c r="O73" s="40"/>
      <c r="P73" s="36">
        <f t="shared" si="2"/>
        <v>0</v>
      </c>
      <c r="Q73" s="41">
        <f>L73</f>
        <v>146</v>
      </c>
      <c r="R73" s="43" t="s">
        <v>179</v>
      </c>
    </row>
    <row r="74" spans="1:18" ht="67.5" x14ac:dyDescent="0.2">
      <c r="A74" s="31" t="s">
        <v>164</v>
      </c>
      <c r="B74" s="31" t="s">
        <v>165</v>
      </c>
      <c r="C74" s="38" t="s">
        <v>171</v>
      </c>
      <c r="D74" s="31" t="s">
        <v>36</v>
      </c>
      <c r="E74" s="32" t="s">
        <v>37</v>
      </c>
      <c r="F74" s="33">
        <v>20</v>
      </c>
      <c r="G74" s="42"/>
      <c r="H74" s="38" t="s">
        <v>180</v>
      </c>
      <c r="I74" s="39">
        <v>100000</v>
      </c>
      <c r="J74" s="39"/>
      <c r="K74" s="40">
        <v>98644.94</v>
      </c>
      <c r="L74" s="34">
        <f t="shared" si="0"/>
        <v>1355.0599999999977</v>
      </c>
      <c r="M74" s="40">
        <f>L74</f>
        <v>1355.0599999999977</v>
      </c>
      <c r="N74" s="35"/>
      <c r="O74" s="40"/>
      <c r="P74" s="36">
        <f t="shared" si="2"/>
        <v>0</v>
      </c>
      <c r="Q74" s="41">
        <f>M74</f>
        <v>1355.0599999999977</v>
      </c>
      <c r="R74" s="43" t="s">
        <v>181</v>
      </c>
    </row>
    <row r="75" spans="1:18" ht="67.5" x14ac:dyDescent="0.2">
      <c r="A75" s="31" t="s">
        <v>164</v>
      </c>
      <c r="B75" s="31" t="s">
        <v>165</v>
      </c>
      <c r="C75" s="38" t="s">
        <v>171</v>
      </c>
      <c r="D75" s="31" t="s">
        <v>36</v>
      </c>
      <c r="E75" s="32" t="s">
        <v>37</v>
      </c>
      <c r="F75" s="33">
        <v>20</v>
      </c>
      <c r="G75" s="42"/>
      <c r="H75" s="38" t="s">
        <v>182</v>
      </c>
      <c r="I75" s="39">
        <v>100000</v>
      </c>
      <c r="J75" s="39"/>
      <c r="K75" s="40">
        <v>90413.68</v>
      </c>
      <c r="L75" s="34">
        <f t="shared" si="0"/>
        <v>9586.320000000007</v>
      </c>
      <c r="M75" s="40">
        <f>L75</f>
        <v>9586.320000000007</v>
      </c>
      <c r="N75" s="35"/>
      <c r="O75" s="40"/>
      <c r="P75" s="36">
        <f t="shared" si="2"/>
        <v>0</v>
      </c>
      <c r="Q75" s="41">
        <f>M75</f>
        <v>9586.320000000007</v>
      </c>
      <c r="R75" s="43" t="s">
        <v>183</v>
      </c>
    </row>
    <row r="76" spans="1:18" ht="90" x14ac:dyDescent="0.2">
      <c r="A76" s="31" t="s">
        <v>164</v>
      </c>
      <c r="B76" s="31" t="s">
        <v>165</v>
      </c>
      <c r="C76" s="38" t="s">
        <v>171</v>
      </c>
      <c r="D76" s="31" t="s">
        <v>36</v>
      </c>
      <c r="E76" s="32" t="s">
        <v>37</v>
      </c>
      <c r="F76" s="33">
        <v>20</v>
      </c>
      <c r="G76" s="42"/>
      <c r="H76" s="38" t="s">
        <v>104</v>
      </c>
      <c r="I76" s="39">
        <v>269362</v>
      </c>
      <c r="J76" s="39">
        <v>255992</v>
      </c>
      <c r="K76" s="40">
        <v>33100</v>
      </c>
      <c r="L76" s="34">
        <f t="shared" si="0"/>
        <v>236262</v>
      </c>
      <c r="M76" s="40">
        <f>L76-Q76</f>
        <v>13370</v>
      </c>
      <c r="N76" s="35">
        <f t="shared" si="6"/>
        <v>13370</v>
      </c>
      <c r="O76" s="40"/>
      <c r="P76" s="36">
        <f t="shared" ref="P76:P114" si="8">SUM(N76:O76)</f>
        <v>13370</v>
      </c>
      <c r="Q76" s="41">
        <f>J76-K76</f>
        <v>222892</v>
      </c>
      <c r="R76" s="38" t="s">
        <v>184</v>
      </c>
    </row>
    <row r="77" spans="1:18" ht="67.5" x14ac:dyDescent="0.2">
      <c r="A77" s="31" t="s">
        <v>164</v>
      </c>
      <c r="B77" s="31" t="s">
        <v>165</v>
      </c>
      <c r="C77" s="38" t="s">
        <v>171</v>
      </c>
      <c r="D77" s="31" t="s">
        <v>36</v>
      </c>
      <c r="E77" s="32" t="s">
        <v>84</v>
      </c>
      <c r="F77" s="33">
        <v>20</v>
      </c>
      <c r="G77" s="42"/>
      <c r="H77" s="38" t="s">
        <v>85</v>
      </c>
      <c r="I77" s="39">
        <v>171950</v>
      </c>
      <c r="J77" s="39">
        <v>71250</v>
      </c>
      <c r="K77" s="40">
        <v>56192.09</v>
      </c>
      <c r="L77" s="34">
        <f t="shared" si="0"/>
        <v>115757.91</v>
      </c>
      <c r="M77" s="40">
        <f>L77-Q77</f>
        <v>100700</v>
      </c>
      <c r="N77" s="35">
        <f t="shared" si="6"/>
        <v>100700</v>
      </c>
      <c r="O77" s="40"/>
      <c r="P77" s="36">
        <f t="shared" si="8"/>
        <v>100700</v>
      </c>
      <c r="Q77" s="41">
        <f>J77-K77</f>
        <v>15057.910000000003</v>
      </c>
      <c r="R77" s="38" t="s">
        <v>185</v>
      </c>
    </row>
    <row r="78" spans="1:18" ht="67.5" x14ac:dyDescent="0.2">
      <c r="A78" s="31" t="s">
        <v>164</v>
      </c>
      <c r="B78" s="31" t="s">
        <v>165</v>
      </c>
      <c r="C78" s="38" t="s">
        <v>171</v>
      </c>
      <c r="D78" s="31" t="s">
        <v>36</v>
      </c>
      <c r="E78" s="32" t="s">
        <v>84</v>
      </c>
      <c r="F78" s="33">
        <v>20</v>
      </c>
      <c r="G78" s="42"/>
      <c r="H78" s="38" t="s">
        <v>186</v>
      </c>
      <c r="I78" s="39">
        <v>32000</v>
      </c>
      <c r="J78" s="39">
        <v>32000</v>
      </c>
      <c r="K78" s="40">
        <v>11906</v>
      </c>
      <c r="L78" s="34">
        <f t="shared" si="0"/>
        <v>20094</v>
      </c>
      <c r="M78" s="40">
        <f>L78-Q78</f>
        <v>0</v>
      </c>
      <c r="N78" s="35">
        <f t="shared" si="6"/>
        <v>0</v>
      </c>
      <c r="O78" s="40"/>
      <c r="P78" s="36">
        <f t="shared" si="8"/>
        <v>0</v>
      </c>
      <c r="Q78" s="41">
        <f>J78-K78</f>
        <v>20094</v>
      </c>
      <c r="R78" s="38" t="s">
        <v>156</v>
      </c>
    </row>
    <row r="79" spans="1:18" ht="67.5" x14ac:dyDescent="0.2">
      <c r="A79" s="31" t="s">
        <v>164</v>
      </c>
      <c r="B79" s="31" t="s">
        <v>165</v>
      </c>
      <c r="C79" s="38" t="s">
        <v>171</v>
      </c>
      <c r="D79" s="31" t="s">
        <v>36</v>
      </c>
      <c r="E79" s="32" t="s">
        <v>84</v>
      </c>
      <c r="F79" s="33">
        <v>20</v>
      </c>
      <c r="G79" s="42" t="s">
        <v>172</v>
      </c>
      <c r="H79" s="38" t="s">
        <v>187</v>
      </c>
      <c r="I79" s="39">
        <v>130059</v>
      </c>
      <c r="J79" s="39">
        <v>130059</v>
      </c>
      <c r="K79" s="40">
        <v>65170</v>
      </c>
      <c r="L79" s="34">
        <f t="shared" si="0"/>
        <v>64889</v>
      </c>
      <c r="M79" s="40">
        <f>L78-Q78</f>
        <v>0</v>
      </c>
      <c r="N79" s="35">
        <f t="shared" si="6"/>
        <v>0</v>
      </c>
      <c r="O79" s="40"/>
      <c r="P79" s="36">
        <f t="shared" si="8"/>
        <v>0</v>
      </c>
      <c r="Q79" s="41">
        <f>J79-K79</f>
        <v>64889</v>
      </c>
      <c r="R79" s="38" t="s">
        <v>156</v>
      </c>
    </row>
    <row r="80" spans="1:18" ht="45" x14ac:dyDescent="0.2">
      <c r="A80" s="31" t="s">
        <v>33</v>
      </c>
      <c r="B80" s="31" t="s">
        <v>62</v>
      </c>
      <c r="C80" s="38" t="s">
        <v>73</v>
      </c>
      <c r="D80" s="31" t="s">
        <v>188</v>
      </c>
      <c r="E80" s="32" t="s">
        <v>37</v>
      </c>
      <c r="F80" s="33">
        <v>20</v>
      </c>
      <c r="G80" s="42"/>
      <c r="H80" s="38" t="s">
        <v>189</v>
      </c>
      <c r="I80" s="39">
        <v>609103.9</v>
      </c>
      <c r="J80" s="39">
        <v>187590.9</v>
      </c>
      <c r="K80" s="40">
        <v>390266.8</v>
      </c>
      <c r="L80" s="34">
        <f t="shared" si="0"/>
        <v>218837.10000000003</v>
      </c>
      <c r="M80" s="40">
        <f>L80</f>
        <v>218837.10000000003</v>
      </c>
      <c r="N80" s="35">
        <f>M80</f>
        <v>218837.10000000003</v>
      </c>
      <c r="O80" s="40"/>
      <c r="P80" s="36">
        <f t="shared" si="8"/>
        <v>218837.10000000003</v>
      </c>
      <c r="Q80" s="44"/>
      <c r="R80" s="38" t="s">
        <v>190</v>
      </c>
    </row>
    <row r="81" spans="1:18" ht="45" x14ac:dyDescent="0.2">
      <c r="A81" s="31" t="s">
        <v>33</v>
      </c>
      <c r="B81" s="31" t="s">
        <v>62</v>
      </c>
      <c r="C81" s="38" t="s">
        <v>73</v>
      </c>
      <c r="D81" s="31" t="s">
        <v>188</v>
      </c>
      <c r="E81" s="32" t="s">
        <v>37</v>
      </c>
      <c r="F81" s="33">
        <v>20</v>
      </c>
      <c r="G81" s="42"/>
      <c r="H81" s="38" t="s">
        <v>191</v>
      </c>
      <c r="I81" s="39">
        <v>38500</v>
      </c>
      <c r="J81" s="39">
        <v>38500</v>
      </c>
      <c r="K81" s="40"/>
      <c r="L81" s="34">
        <f t="shared" si="0"/>
        <v>38500</v>
      </c>
      <c r="M81" s="40"/>
      <c r="N81" s="35"/>
      <c r="O81" s="40"/>
      <c r="P81" s="36">
        <f t="shared" si="8"/>
        <v>0</v>
      </c>
      <c r="Q81" s="41">
        <f>L81</f>
        <v>38500</v>
      </c>
      <c r="R81" s="38" t="s">
        <v>192</v>
      </c>
    </row>
    <row r="82" spans="1:18" ht="78.75" x14ac:dyDescent="0.2">
      <c r="A82" s="31" t="s">
        <v>33</v>
      </c>
      <c r="B82" s="31" t="s">
        <v>62</v>
      </c>
      <c r="C82" s="38" t="s">
        <v>73</v>
      </c>
      <c r="D82" s="31" t="s">
        <v>188</v>
      </c>
      <c r="E82" s="32" t="s">
        <v>37</v>
      </c>
      <c r="F82" s="33">
        <v>20</v>
      </c>
      <c r="G82" s="42" t="s">
        <v>193</v>
      </c>
      <c r="H82" s="38" t="s">
        <v>194</v>
      </c>
      <c r="I82" s="39">
        <v>165448</v>
      </c>
      <c r="J82" s="39">
        <v>165448</v>
      </c>
      <c r="K82" s="40">
        <v>2360</v>
      </c>
      <c r="L82" s="34">
        <f t="shared" ref="L82:L114" si="9">I82-K82</f>
        <v>163088</v>
      </c>
      <c r="M82" s="40">
        <f t="shared" ref="M82:N85" si="10">L82</f>
        <v>163088</v>
      </c>
      <c r="N82" s="35">
        <v>142588</v>
      </c>
      <c r="O82" s="40"/>
      <c r="P82" s="36">
        <f t="shared" si="8"/>
        <v>142588</v>
      </c>
      <c r="Q82" s="41">
        <v>20500</v>
      </c>
      <c r="R82" s="38" t="s">
        <v>195</v>
      </c>
    </row>
    <row r="83" spans="1:18" ht="90" x14ac:dyDescent="0.2">
      <c r="A83" s="31" t="s">
        <v>33</v>
      </c>
      <c r="B83" s="31" t="s">
        <v>62</v>
      </c>
      <c r="C83" s="38" t="s">
        <v>73</v>
      </c>
      <c r="D83" s="31" t="s">
        <v>188</v>
      </c>
      <c r="E83" s="32" t="s">
        <v>37</v>
      </c>
      <c r="F83" s="33">
        <v>20</v>
      </c>
      <c r="G83" s="42" t="s">
        <v>196</v>
      </c>
      <c r="H83" s="38" t="s">
        <v>194</v>
      </c>
      <c r="I83" s="39">
        <v>3000000</v>
      </c>
      <c r="J83" s="39">
        <v>3000000</v>
      </c>
      <c r="K83" s="40">
        <v>248033</v>
      </c>
      <c r="L83" s="34">
        <f t="shared" si="9"/>
        <v>2751967</v>
      </c>
      <c r="M83" s="40">
        <f t="shared" si="10"/>
        <v>2751967</v>
      </c>
      <c r="N83" s="35">
        <f t="shared" si="10"/>
        <v>2751967</v>
      </c>
      <c r="O83" s="40"/>
      <c r="P83" s="36">
        <f t="shared" si="8"/>
        <v>2751967</v>
      </c>
      <c r="Q83" s="41"/>
      <c r="R83" s="38" t="s">
        <v>197</v>
      </c>
    </row>
    <row r="84" spans="1:18" ht="90" x14ac:dyDescent="0.2">
      <c r="A84" s="31" t="s">
        <v>33</v>
      </c>
      <c r="B84" s="31" t="s">
        <v>62</v>
      </c>
      <c r="C84" s="38" t="s">
        <v>73</v>
      </c>
      <c r="D84" s="31" t="s">
        <v>188</v>
      </c>
      <c r="E84" s="32" t="s">
        <v>37</v>
      </c>
      <c r="F84" s="33">
        <v>20</v>
      </c>
      <c r="G84" s="42" t="s">
        <v>198</v>
      </c>
      <c r="H84" s="38" t="s">
        <v>194</v>
      </c>
      <c r="I84" s="39">
        <v>2509605</v>
      </c>
      <c r="J84" s="39">
        <v>2509605</v>
      </c>
      <c r="K84" s="40">
        <v>2378726.4700000002</v>
      </c>
      <c r="L84" s="34">
        <f t="shared" si="9"/>
        <v>130878.5299999998</v>
      </c>
      <c r="M84" s="40">
        <f t="shared" si="10"/>
        <v>130878.5299999998</v>
      </c>
      <c r="N84" s="35">
        <v>130683</v>
      </c>
      <c r="O84" s="40"/>
      <c r="P84" s="36">
        <f t="shared" si="8"/>
        <v>130683</v>
      </c>
      <c r="Q84" s="39">
        <v>195.53</v>
      </c>
      <c r="R84" s="38" t="s">
        <v>199</v>
      </c>
    </row>
    <row r="85" spans="1:18" ht="78.75" x14ac:dyDescent="0.2">
      <c r="A85" s="31" t="s">
        <v>33</v>
      </c>
      <c r="B85" s="31" t="s">
        <v>62</v>
      </c>
      <c r="C85" s="38" t="s">
        <v>73</v>
      </c>
      <c r="D85" s="31" t="s">
        <v>188</v>
      </c>
      <c r="E85" s="32" t="s">
        <v>37</v>
      </c>
      <c r="F85" s="33">
        <v>20</v>
      </c>
      <c r="G85" s="42" t="s">
        <v>200</v>
      </c>
      <c r="H85" s="38" t="s">
        <v>194</v>
      </c>
      <c r="I85" s="39">
        <v>1494959</v>
      </c>
      <c r="J85" s="39">
        <v>1494959</v>
      </c>
      <c r="K85" s="40">
        <v>1493430</v>
      </c>
      <c r="L85" s="34">
        <f t="shared" si="9"/>
        <v>1529</v>
      </c>
      <c r="M85" s="40">
        <f t="shared" si="10"/>
        <v>1529</v>
      </c>
      <c r="N85" s="35"/>
      <c r="O85" s="40"/>
      <c r="P85" s="36">
        <f t="shared" si="8"/>
        <v>0</v>
      </c>
      <c r="Q85" s="41">
        <v>1529</v>
      </c>
      <c r="R85" s="38" t="s">
        <v>201</v>
      </c>
    </row>
    <row r="86" spans="1:18" ht="56.25" x14ac:dyDescent="0.2">
      <c r="A86" s="31" t="s">
        <v>33</v>
      </c>
      <c r="B86" s="31" t="s">
        <v>62</v>
      </c>
      <c r="C86" s="38" t="s">
        <v>73</v>
      </c>
      <c r="D86" s="31" t="s">
        <v>188</v>
      </c>
      <c r="E86" s="32" t="s">
        <v>37</v>
      </c>
      <c r="F86" s="33">
        <v>20</v>
      </c>
      <c r="G86" s="42" t="s">
        <v>202</v>
      </c>
      <c r="H86" s="38" t="s">
        <v>203</v>
      </c>
      <c r="I86" s="39">
        <v>5532846.8499999996</v>
      </c>
      <c r="J86" s="39">
        <v>2707641.85</v>
      </c>
      <c r="K86" s="40">
        <f>3493684.06-147951.77</f>
        <v>3345732.29</v>
      </c>
      <c r="L86" s="34">
        <f t="shared" si="9"/>
        <v>2187114.5599999996</v>
      </c>
      <c r="M86" s="40">
        <f>L86</f>
        <v>2187114.5599999996</v>
      </c>
      <c r="N86" s="35">
        <v>1916449.12</v>
      </c>
      <c r="O86" s="40"/>
      <c r="P86" s="36">
        <f t="shared" si="8"/>
        <v>1916449.12</v>
      </c>
      <c r="Q86" s="39">
        <v>270665.44</v>
      </c>
      <c r="R86" s="38" t="s">
        <v>204</v>
      </c>
    </row>
    <row r="87" spans="1:18" ht="45" x14ac:dyDescent="0.2">
      <c r="A87" s="31" t="s">
        <v>33</v>
      </c>
      <c r="B87" s="31" t="s">
        <v>62</v>
      </c>
      <c r="C87" s="38" t="s">
        <v>73</v>
      </c>
      <c r="D87" s="31" t="s">
        <v>188</v>
      </c>
      <c r="E87" s="32" t="s">
        <v>37</v>
      </c>
      <c r="F87" s="33">
        <v>20</v>
      </c>
      <c r="G87" s="42" t="s">
        <v>147</v>
      </c>
      <c r="H87" s="38" t="s">
        <v>189</v>
      </c>
      <c r="I87" s="39">
        <v>681629.47</v>
      </c>
      <c r="J87" s="39">
        <v>277368.46999999997</v>
      </c>
      <c r="K87" s="40">
        <v>579865.31999999995</v>
      </c>
      <c r="L87" s="34">
        <f t="shared" si="9"/>
        <v>101764.15000000002</v>
      </c>
      <c r="M87" s="40">
        <f>L87</f>
        <v>101764.15000000002</v>
      </c>
      <c r="N87" s="35">
        <f t="shared" si="6"/>
        <v>101764.15000000002</v>
      </c>
      <c r="O87" s="40"/>
      <c r="P87" s="36">
        <v>95036.28</v>
      </c>
      <c r="Q87" s="39">
        <v>6727.87</v>
      </c>
      <c r="R87" s="38" t="s">
        <v>205</v>
      </c>
    </row>
    <row r="88" spans="1:18" ht="45" x14ac:dyDescent="0.2">
      <c r="A88" s="31" t="s">
        <v>33</v>
      </c>
      <c r="B88" s="31" t="s">
        <v>62</v>
      </c>
      <c r="C88" s="38" t="s">
        <v>73</v>
      </c>
      <c r="D88" s="31" t="s">
        <v>188</v>
      </c>
      <c r="E88" s="32" t="s">
        <v>154</v>
      </c>
      <c r="F88" s="33">
        <v>20</v>
      </c>
      <c r="G88" s="42"/>
      <c r="H88" s="38" t="s">
        <v>206</v>
      </c>
      <c r="I88" s="39">
        <v>2782634.36</v>
      </c>
      <c r="J88" s="39"/>
      <c r="K88" s="40">
        <f>2652235.8</f>
        <v>2652235.7999999998</v>
      </c>
      <c r="L88" s="34">
        <f t="shared" si="9"/>
        <v>130398.56000000006</v>
      </c>
      <c r="M88" s="40">
        <f>L88</f>
        <v>130398.56000000006</v>
      </c>
      <c r="N88" s="35">
        <f t="shared" si="6"/>
        <v>130398.56000000006</v>
      </c>
      <c r="O88" s="40"/>
      <c r="P88" s="36">
        <f t="shared" si="8"/>
        <v>130398.56000000006</v>
      </c>
      <c r="Q88" s="41"/>
      <c r="R88" s="38" t="s">
        <v>207</v>
      </c>
    </row>
    <row r="89" spans="1:18" ht="45" x14ac:dyDescent="0.2">
      <c r="A89" s="31" t="s">
        <v>33</v>
      </c>
      <c r="B89" s="31" t="s">
        <v>62</v>
      </c>
      <c r="C89" s="38" t="s">
        <v>73</v>
      </c>
      <c r="D89" s="31" t="s">
        <v>188</v>
      </c>
      <c r="E89" s="32" t="s">
        <v>84</v>
      </c>
      <c r="F89" s="33">
        <v>20</v>
      </c>
      <c r="G89" s="42" t="s">
        <v>159</v>
      </c>
      <c r="H89" s="38" t="s">
        <v>208</v>
      </c>
      <c r="I89" s="39">
        <v>277627</v>
      </c>
      <c r="J89" s="39"/>
      <c r="K89" s="40">
        <v>206542.24</v>
      </c>
      <c r="L89" s="34">
        <f t="shared" si="9"/>
        <v>71084.760000000009</v>
      </c>
      <c r="M89" s="40"/>
      <c r="N89" s="35">
        <f t="shared" si="6"/>
        <v>0</v>
      </c>
      <c r="O89" s="40"/>
      <c r="P89" s="36">
        <f t="shared" si="8"/>
        <v>0</v>
      </c>
      <c r="Q89" s="41">
        <f>L89</f>
        <v>71084.760000000009</v>
      </c>
      <c r="R89" s="38" t="s">
        <v>161</v>
      </c>
    </row>
    <row r="90" spans="1:18" ht="67.5" x14ac:dyDescent="0.2">
      <c r="A90" s="31" t="s">
        <v>33</v>
      </c>
      <c r="B90" s="31" t="s">
        <v>62</v>
      </c>
      <c r="C90" s="38" t="s">
        <v>73</v>
      </c>
      <c r="D90" s="31" t="s">
        <v>188</v>
      </c>
      <c r="E90" s="32" t="s">
        <v>84</v>
      </c>
      <c r="F90" s="33">
        <v>20</v>
      </c>
      <c r="G90" s="33"/>
      <c r="H90" s="38" t="s">
        <v>206</v>
      </c>
      <c r="I90" s="39">
        <v>787108</v>
      </c>
      <c r="J90" s="39">
        <v>703550</v>
      </c>
      <c r="K90" s="40">
        <f>760226.75-853</f>
        <v>759373.75</v>
      </c>
      <c r="L90" s="34">
        <f t="shared" si="9"/>
        <v>27734.25</v>
      </c>
      <c r="M90" s="40">
        <f>L90</f>
        <v>27734.25</v>
      </c>
      <c r="N90" s="35">
        <f t="shared" si="6"/>
        <v>27734.25</v>
      </c>
      <c r="O90" s="40"/>
      <c r="P90" s="36">
        <f t="shared" si="8"/>
        <v>27734.25</v>
      </c>
      <c r="Q90" s="41"/>
      <c r="R90" s="38" t="s">
        <v>244</v>
      </c>
    </row>
    <row r="91" spans="1:18" ht="33.75" x14ac:dyDescent="0.2">
      <c r="A91" s="31" t="s">
        <v>33</v>
      </c>
      <c r="B91" s="31" t="s">
        <v>62</v>
      </c>
      <c r="C91" s="38" t="s">
        <v>95</v>
      </c>
      <c r="D91" s="31" t="s">
        <v>209</v>
      </c>
      <c r="E91" s="32" t="s">
        <v>154</v>
      </c>
      <c r="F91" s="33">
        <v>20</v>
      </c>
      <c r="G91" s="33"/>
      <c r="H91" s="38" t="s">
        <v>210</v>
      </c>
      <c r="I91" s="39">
        <v>520970</v>
      </c>
      <c r="J91" s="39"/>
      <c r="K91" s="40">
        <v>507754.21</v>
      </c>
      <c r="L91" s="34">
        <f t="shared" si="9"/>
        <v>13215.789999999979</v>
      </c>
      <c r="M91" s="40">
        <f t="shared" ref="M91:M92" si="11">L91</f>
        <v>13215.789999999979</v>
      </c>
      <c r="N91" s="35">
        <f t="shared" si="6"/>
        <v>13215.789999999979</v>
      </c>
      <c r="O91" s="40"/>
      <c r="P91" s="36">
        <f t="shared" si="8"/>
        <v>13215.789999999979</v>
      </c>
      <c r="Q91" s="41"/>
      <c r="R91" s="38" t="s">
        <v>211</v>
      </c>
    </row>
    <row r="92" spans="1:18" ht="78.75" x14ac:dyDescent="0.2">
      <c r="A92" s="31" t="s">
        <v>33</v>
      </c>
      <c r="B92" s="31" t="s">
        <v>62</v>
      </c>
      <c r="C92" s="38" t="s">
        <v>95</v>
      </c>
      <c r="D92" s="31" t="s">
        <v>209</v>
      </c>
      <c r="E92" s="32" t="s">
        <v>84</v>
      </c>
      <c r="F92" s="33">
        <v>20</v>
      </c>
      <c r="G92" s="33"/>
      <c r="H92" s="38" t="s">
        <v>210</v>
      </c>
      <c r="I92" s="39">
        <v>173748.95</v>
      </c>
      <c r="J92" s="39">
        <v>10371.950000000001</v>
      </c>
      <c r="K92" s="40">
        <v>165513.54999999999</v>
      </c>
      <c r="L92" s="34">
        <f t="shared" si="9"/>
        <v>8235.4000000000233</v>
      </c>
      <c r="M92" s="40">
        <f t="shared" si="11"/>
        <v>8235.4000000000233</v>
      </c>
      <c r="N92" s="35">
        <f t="shared" si="6"/>
        <v>8235.4000000000233</v>
      </c>
      <c r="O92" s="40"/>
      <c r="P92" s="36">
        <f t="shared" si="8"/>
        <v>8235.4000000000233</v>
      </c>
      <c r="Q92" s="41"/>
      <c r="R92" s="38" t="s">
        <v>212</v>
      </c>
    </row>
    <row r="93" spans="1:18" ht="33.75" x14ac:dyDescent="0.2">
      <c r="A93" s="31" t="s">
        <v>33</v>
      </c>
      <c r="B93" s="31" t="s">
        <v>62</v>
      </c>
      <c r="C93" s="38" t="s">
        <v>95</v>
      </c>
      <c r="D93" s="31" t="s">
        <v>209</v>
      </c>
      <c r="E93" s="32" t="s">
        <v>84</v>
      </c>
      <c r="F93" s="33">
        <v>20</v>
      </c>
      <c r="G93" s="33" t="s">
        <v>159</v>
      </c>
      <c r="H93" s="38" t="s">
        <v>208</v>
      </c>
      <c r="I93" s="39">
        <v>221991.79</v>
      </c>
      <c r="J93" s="39"/>
      <c r="K93" s="40">
        <v>199055.12</v>
      </c>
      <c r="L93" s="34">
        <f t="shared" si="9"/>
        <v>22936.670000000013</v>
      </c>
      <c r="M93" s="40"/>
      <c r="N93" s="35"/>
      <c r="O93" s="40"/>
      <c r="P93" s="36">
        <f t="shared" si="8"/>
        <v>0</v>
      </c>
      <c r="Q93" s="41">
        <f>L93</f>
        <v>22936.670000000013</v>
      </c>
      <c r="R93" s="38" t="s">
        <v>161</v>
      </c>
    </row>
    <row r="94" spans="1:18" ht="45" x14ac:dyDescent="0.2">
      <c r="A94" s="31" t="s">
        <v>33</v>
      </c>
      <c r="B94" s="31" t="s">
        <v>62</v>
      </c>
      <c r="C94" s="38" t="s">
        <v>68</v>
      </c>
      <c r="D94" s="31" t="s">
        <v>213</v>
      </c>
      <c r="E94" s="32" t="s">
        <v>37</v>
      </c>
      <c r="F94" s="33">
        <v>20</v>
      </c>
      <c r="G94" s="33"/>
      <c r="H94" s="38" t="s">
        <v>214</v>
      </c>
      <c r="I94" s="39">
        <v>2855845</v>
      </c>
      <c r="J94" s="39">
        <v>295845</v>
      </c>
      <c r="K94" s="40">
        <f>2593863.99-63000.1</f>
        <v>2530863.89</v>
      </c>
      <c r="L94" s="34">
        <f t="shared" si="9"/>
        <v>324981.10999999987</v>
      </c>
      <c r="M94" s="40">
        <f t="shared" ref="M94:N102" si="12">L94</f>
        <v>324981.10999999987</v>
      </c>
      <c r="N94" s="35">
        <v>15501.11</v>
      </c>
      <c r="O94" s="40">
        <v>309480</v>
      </c>
      <c r="P94" s="36">
        <f t="shared" si="8"/>
        <v>324981.11</v>
      </c>
      <c r="Q94" s="41"/>
      <c r="R94" s="38" t="s">
        <v>215</v>
      </c>
    </row>
    <row r="95" spans="1:18" ht="33.75" x14ac:dyDescent="0.2">
      <c r="A95" s="31" t="s">
        <v>33</v>
      </c>
      <c r="B95" s="31" t="s">
        <v>62</v>
      </c>
      <c r="C95" s="38" t="s">
        <v>68</v>
      </c>
      <c r="D95" s="31" t="s">
        <v>213</v>
      </c>
      <c r="E95" s="32" t="s">
        <v>37</v>
      </c>
      <c r="F95" s="33">
        <v>20</v>
      </c>
      <c r="G95" s="33"/>
      <c r="H95" s="38" t="s">
        <v>216</v>
      </c>
      <c r="I95" s="39">
        <v>231823</v>
      </c>
      <c r="J95" s="39"/>
      <c r="K95" s="40">
        <f>228532-2973.68</f>
        <v>225558.32</v>
      </c>
      <c r="L95" s="34">
        <f t="shared" si="9"/>
        <v>6264.679999999993</v>
      </c>
      <c r="M95" s="40">
        <f t="shared" si="12"/>
        <v>6264.679999999993</v>
      </c>
      <c r="N95" s="35"/>
      <c r="O95" s="40"/>
      <c r="P95" s="36">
        <f t="shared" si="8"/>
        <v>0</v>
      </c>
      <c r="Q95" s="41">
        <v>6264.68</v>
      </c>
      <c r="R95" s="38" t="s">
        <v>217</v>
      </c>
    </row>
    <row r="96" spans="1:18" ht="33.75" x14ac:dyDescent="0.2">
      <c r="A96" s="31" t="s">
        <v>33</v>
      </c>
      <c r="B96" s="31" t="s">
        <v>62</v>
      </c>
      <c r="C96" s="38" t="s">
        <v>68</v>
      </c>
      <c r="D96" s="31" t="s">
        <v>213</v>
      </c>
      <c r="E96" s="32" t="s">
        <v>37</v>
      </c>
      <c r="F96" s="33">
        <v>20</v>
      </c>
      <c r="G96" s="33"/>
      <c r="H96" s="38" t="s">
        <v>218</v>
      </c>
      <c r="I96" s="39">
        <v>183014</v>
      </c>
      <c r="J96" s="39">
        <v>3264</v>
      </c>
      <c r="K96" s="40">
        <f>177814-343.22</f>
        <v>177470.78</v>
      </c>
      <c r="L96" s="34">
        <f t="shared" si="9"/>
        <v>5543.2200000000012</v>
      </c>
      <c r="M96" s="40">
        <f t="shared" si="12"/>
        <v>5543.2200000000012</v>
      </c>
      <c r="N96" s="35">
        <f t="shared" si="12"/>
        <v>5543.2200000000012</v>
      </c>
      <c r="O96" s="40"/>
      <c r="P96" s="36">
        <f t="shared" si="8"/>
        <v>5543.2200000000012</v>
      </c>
      <c r="Q96" s="41"/>
      <c r="R96" s="38" t="s">
        <v>219</v>
      </c>
    </row>
    <row r="97" spans="1:18" ht="33.75" x14ac:dyDescent="0.2">
      <c r="A97" s="31" t="s">
        <v>33</v>
      </c>
      <c r="B97" s="31" t="s">
        <v>62</v>
      </c>
      <c r="C97" s="38" t="s">
        <v>68</v>
      </c>
      <c r="D97" s="31" t="s">
        <v>213</v>
      </c>
      <c r="E97" s="32" t="s">
        <v>37</v>
      </c>
      <c r="F97" s="33">
        <v>20</v>
      </c>
      <c r="G97" s="33"/>
      <c r="H97" s="38" t="s">
        <v>220</v>
      </c>
      <c r="I97" s="39">
        <v>152873.75</v>
      </c>
      <c r="J97" s="39">
        <v>4436.75</v>
      </c>
      <c r="K97" s="40">
        <v>152552</v>
      </c>
      <c r="L97" s="34">
        <f t="shared" si="9"/>
        <v>321.75</v>
      </c>
      <c r="M97" s="40">
        <f t="shared" si="12"/>
        <v>321.75</v>
      </c>
      <c r="N97" s="35">
        <f t="shared" si="12"/>
        <v>321.75</v>
      </c>
      <c r="O97" s="40"/>
      <c r="P97" s="36">
        <f t="shared" si="8"/>
        <v>321.75</v>
      </c>
      <c r="Q97" s="41"/>
      <c r="R97" s="38" t="s">
        <v>221</v>
      </c>
    </row>
    <row r="98" spans="1:18" ht="33.75" x14ac:dyDescent="0.2">
      <c r="A98" s="31" t="s">
        <v>33</v>
      </c>
      <c r="B98" s="31" t="s">
        <v>62</v>
      </c>
      <c r="C98" s="38" t="s">
        <v>68</v>
      </c>
      <c r="D98" s="31" t="s">
        <v>213</v>
      </c>
      <c r="E98" s="32" t="s">
        <v>37</v>
      </c>
      <c r="F98" s="33">
        <v>20</v>
      </c>
      <c r="G98" s="33"/>
      <c r="H98" s="38" t="s">
        <v>222</v>
      </c>
      <c r="I98" s="39">
        <v>116907</v>
      </c>
      <c r="J98" s="39">
        <v>637</v>
      </c>
      <c r="K98" s="40">
        <v>114097.8</v>
      </c>
      <c r="L98" s="34">
        <f t="shared" si="9"/>
        <v>2809.1999999999971</v>
      </c>
      <c r="M98" s="40">
        <f t="shared" si="12"/>
        <v>2809.1999999999971</v>
      </c>
      <c r="N98" s="35">
        <f t="shared" si="12"/>
        <v>2809.1999999999971</v>
      </c>
      <c r="O98" s="40"/>
      <c r="P98" s="36">
        <f t="shared" si="8"/>
        <v>2809.1999999999971</v>
      </c>
      <c r="Q98" s="41"/>
      <c r="R98" s="38" t="s">
        <v>223</v>
      </c>
    </row>
    <row r="99" spans="1:18" ht="33.75" x14ac:dyDescent="0.2">
      <c r="A99" s="31" t="s">
        <v>33</v>
      </c>
      <c r="B99" s="31" t="s">
        <v>62</v>
      </c>
      <c r="C99" s="38" t="s">
        <v>68</v>
      </c>
      <c r="D99" s="31" t="s">
        <v>213</v>
      </c>
      <c r="E99" s="32" t="s">
        <v>37</v>
      </c>
      <c r="F99" s="33">
        <v>20</v>
      </c>
      <c r="G99" s="33"/>
      <c r="H99" s="38" t="s">
        <v>224</v>
      </c>
      <c r="I99" s="39">
        <v>104500</v>
      </c>
      <c r="J99" s="39"/>
      <c r="K99" s="40">
        <v>103388.89</v>
      </c>
      <c r="L99" s="34">
        <f t="shared" si="9"/>
        <v>1111.1100000000006</v>
      </c>
      <c r="M99" s="40">
        <f t="shared" si="12"/>
        <v>1111.1100000000006</v>
      </c>
      <c r="N99" s="35">
        <f t="shared" si="12"/>
        <v>1111.1100000000006</v>
      </c>
      <c r="O99" s="40"/>
      <c r="P99" s="36">
        <f t="shared" si="8"/>
        <v>1111.1100000000006</v>
      </c>
      <c r="Q99" s="41"/>
      <c r="R99" s="38" t="s">
        <v>219</v>
      </c>
    </row>
    <row r="100" spans="1:18" ht="33.75" x14ac:dyDescent="0.2">
      <c r="A100" s="31" t="s">
        <v>33</v>
      </c>
      <c r="B100" s="31" t="s">
        <v>62</v>
      </c>
      <c r="C100" s="38" t="s">
        <v>68</v>
      </c>
      <c r="D100" s="31" t="s">
        <v>213</v>
      </c>
      <c r="E100" s="32" t="s">
        <v>37</v>
      </c>
      <c r="F100" s="33">
        <v>20</v>
      </c>
      <c r="G100" s="33"/>
      <c r="H100" s="38" t="s">
        <v>225</v>
      </c>
      <c r="I100" s="39">
        <v>82023</v>
      </c>
      <c r="J100" s="39">
        <v>2440</v>
      </c>
      <c r="K100" s="40">
        <v>76729.2</v>
      </c>
      <c r="L100" s="34">
        <f t="shared" si="9"/>
        <v>5293.8000000000029</v>
      </c>
      <c r="M100" s="40">
        <f t="shared" si="12"/>
        <v>5293.8000000000029</v>
      </c>
      <c r="N100" s="35">
        <f t="shared" si="12"/>
        <v>5293.8000000000029</v>
      </c>
      <c r="O100" s="40"/>
      <c r="P100" s="36">
        <f t="shared" si="8"/>
        <v>5293.8000000000029</v>
      </c>
      <c r="Q100" s="41"/>
      <c r="R100" s="38" t="s">
        <v>219</v>
      </c>
    </row>
    <row r="101" spans="1:18" ht="33.75" x14ac:dyDescent="0.2">
      <c r="A101" s="31" t="s">
        <v>33</v>
      </c>
      <c r="B101" s="31" t="s">
        <v>62</v>
      </c>
      <c r="C101" s="38" t="s">
        <v>68</v>
      </c>
      <c r="D101" s="31" t="s">
        <v>213</v>
      </c>
      <c r="E101" s="32" t="s">
        <v>37</v>
      </c>
      <c r="F101" s="33">
        <v>20</v>
      </c>
      <c r="G101" s="33"/>
      <c r="H101" s="38" t="s">
        <v>226</v>
      </c>
      <c r="I101" s="39">
        <v>70036</v>
      </c>
      <c r="J101" s="39"/>
      <c r="K101" s="40">
        <f>70036-500</f>
        <v>69536</v>
      </c>
      <c r="L101" s="34">
        <f t="shared" si="9"/>
        <v>500</v>
      </c>
      <c r="M101" s="40">
        <f t="shared" si="12"/>
        <v>500</v>
      </c>
      <c r="N101" s="35">
        <f t="shared" si="12"/>
        <v>500</v>
      </c>
      <c r="O101" s="40"/>
      <c r="P101" s="36">
        <f t="shared" si="8"/>
        <v>500</v>
      </c>
      <c r="Q101" s="41"/>
      <c r="R101" s="38" t="s">
        <v>219</v>
      </c>
    </row>
    <row r="102" spans="1:18" ht="33.75" x14ac:dyDescent="0.2">
      <c r="A102" s="31" t="s">
        <v>33</v>
      </c>
      <c r="B102" s="31" t="s">
        <v>62</v>
      </c>
      <c r="C102" s="38" t="s">
        <v>68</v>
      </c>
      <c r="D102" s="31" t="s">
        <v>213</v>
      </c>
      <c r="E102" s="32" t="s">
        <v>37</v>
      </c>
      <c r="F102" s="33">
        <v>20</v>
      </c>
      <c r="G102" s="33"/>
      <c r="H102" s="38" t="s">
        <v>227</v>
      </c>
      <c r="I102" s="39">
        <v>48757</v>
      </c>
      <c r="J102" s="39"/>
      <c r="K102" s="40">
        <f>48365.5-60</f>
        <v>48305.5</v>
      </c>
      <c r="L102" s="34">
        <f t="shared" si="9"/>
        <v>451.5</v>
      </c>
      <c r="M102" s="40">
        <f t="shared" si="12"/>
        <v>451.5</v>
      </c>
      <c r="N102" s="35">
        <f t="shared" si="12"/>
        <v>451.5</v>
      </c>
      <c r="O102" s="40"/>
      <c r="P102" s="36">
        <f t="shared" si="8"/>
        <v>451.5</v>
      </c>
      <c r="Q102" s="41"/>
      <c r="R102" s="38" t="s">
        <v>223</v>
      </c>
    </row>
    <row r="103" spans="1:18" ht="33.75" x14ac:dyDescent="0.2">
      <c r="A103" s="31" t="s">
        <v>33</v>
      </c>
      <c r="B103" s="31" t="s">
        <v>62</v>
      </c>
      <c r="C103" s="38" t="s">
        <v>68</v>
      </c>
      <c r="D103" s="31" t="s">
        <v>213</v>
      </c>
      <c r="E103" s="32" t="s">
        <v>37</v>
      </c>
      <c r="F103" s="33">
        <v>20</v>
      </c>
      <c r="G103" s="33"/>
      <c r="H103" s="38" t="s">
        <v>228</v>
      </c>
      <c r="I103" s="39">
        <v>2762</v>
      </c>
      <c r="J103" s="39">
        <v>2762</v>
      </c>
      <c r="K103" s="40"/>
      <c r="L103" s="34">
        <f t="shared" si="9"/>
        <v>2762</v>
      </c>
      <c r="M103" s="40"/>
      <c r="N103" s="35">
        <f t="shared" si="6"/>
        <v>0</v>
      </c>
      <c r="O103" s="40"/>
      <c r="P103" s="36">
        <f t="shared" si="8"/>
        <v>0</v>
      </c>
      <c r="Q103" s="41">
        <f>L103</f>
        <v>2762</v>
      </c>
      <c r="R103" s="38" t="s">
        <v>229</v>
      </c>
    </row>
    <row r="104" spans="1:18" ht="33.75" x14ac:dyDescent="0.2">
      <c r="A104" s="31" t="s">
        <v>33</v>
      </c>
      <c r="B104" s="31" t="s">
        <v>62</v>
      </c>
      <c r="C104" s="38" t="s">
        <v>68</v>
      </c>
      <c r="D104" s="31" t="s">
        <v>213</v>
      </c>
      <c r="E104" s="32" t="s">
        <v>154</v>
      </c>
      <c r="F104" s="33">
        <v>20</v>
      </c>
      <c r="G104" s="33"/>
      <c r="H104" s="38" t="s">
        <v>230</v>
      </c>
      <c r="I104" s="39">
        <v>1099013</v>
      </c>
      <c r="J104" s="39">
        <v>16200</v>
      </c>
      <c r="K104" s="40">
        <v>1077927.03</v>
      </c>
      <c r="L104" s="34">
        <f t="shared" si="9"/>
        <v>21085.969999999972</v>
      </c>
      <c r="M104" s="40">
        <f>L104</f>
        <v>21085.969999999972</v>
      </c>
      <c r="N104" s="35">
        <f>M104</f>
        <v>21085.969999999972</v>
      </c>
      <c r="O104" s="40"/>
      <c r="P104" s="36">
        <f t="shared" si="8"/>
        <v>21085.969999999972</v>
      </c>
      <c r="Q104" s="41"/>
      <c r="R104" s="38" t="s">
        <v>231</v>
      </c>
    </row>
    <row r="105" spans="1:18" ht="67.5" x14ac:dyDescent="0.2">
      <c r="A105" s="31" t="s">
        <v>33</v>
      </c>
      <c r="B105" s="31" t="s">
        <v>62</v>
      </c>
      <c r="C105" s="38" t="s">
        <v>68</v>
      </c>
      <c r="D105" s="31" t="s">
        <v>213</v>
      </c>
      <c r="E105" s="32" t="s">
        <v>84</v>
      </c>
      <c r="F105" s="33">
        <v>20</v>
      </c>
      <c r="G105" s="33"/>
      <c r="H105" s="38" t="s">
        <v>230</v>
      </c>
      <c r="I105" s="39">
        <v>303237.86</v>
      </c>
      <c r="J105" s="39">
        <v>270644.76</v>
      </c>
      <c r="K105" s="40">
        <v>196576.36</v>
      </c>
      <c r="L105" s="34">
        <f t="shared" si="9"/>
        <v>106661.5</v>
      </c>
      <c r="M105" s="40">
        <f>L105-Q105</f>
        <v>32593.099999999977</v>
      </c>
      <c r="N105" s="35">
        <f>M105</f>
        <v>32593.099999999977</v>
      </c>
      <c r="O105" s="40"/>
      <c r="P105" s="36">
        <f t="shared" si="8"/>
        <v>32593.099999999977</v>
      </c>
      <c r="Q105" s="39">
        <f>J105-K105</f>
        <v>74068.400000000023</v>
      </c>
      <c r="R105" s="38" t="s">
        <v>245</v>
      </c>
    </row>
    <row r="106" spans="1:18" ht="33.75" x14ac:dyDescent="0.2">
      <c r="A106" s="31" t="s">
        <v>33</v>
      </c>
      <c r="B106" s="31" t="s">
        <v>62</v>
      </c>
      <c r="C106" s="38" t="s">
        <v>68</v>
      </c>
      <c r="D106" s="31" t="s">
        <v>213</v>
      </c>
      <c r="E106" s="32" t="s">
        <v>84</v>
      </c>
      <c r="F106" s="33">
        <v>20</v>
      </c>
      <c r="G106" s="33" t="s">
        <v>159</v>
      </c>
      <c r="H106" s="38" t="s">
        <v>208</v>
      </c>
      <c r="I106" s="39">
        <v>172125.44</v>
      </c>
      <c r="J106" s="39"/>
      <c r="K106" s="40">
        <v>152273.28</v>
      </c>
      <c r="L106" s="34">
        <f t="shared" si="9"/>
        <v>19852.160000000003</v>
      </c>
      <c r="M106" s="40"/>
      <c r="N106" s="35"/>
      <c r="O106" s="40"/>
      <c r="P106" s="36">
        <f t="shared" si="8"/>
        <v>0</v>
      </c>
      <c r="Q106" s="39">
        <f>L106</f>
        <v>19852.160000000003</v>
      </c>
      <c r="R106" s="38" t="s">
        <v>161</v>
      </c>
    </row>
    <row r="107" spans="1:18" ht="45" x14ac:dyDescent="0.2">
      <c r="A107" s="31" t="s">
        <v>33</v>
      </c>
      <c r="B107" s="31" t="s">
        <v>62</v>
      </c>
      <c r="C107" s="38" t="s">
        <v>73</v>
      </c>
      <c r="D107" s="31" t="s">
        <v>232</v>
      </c>
      <c r="E107" s="32" t="s">
        <v>154</v>
      </c>
      <c r="F107" s="33">
        <v>20</v>
      </c>
      <c r="G107" s="33"/>
      <c r="H107" s="38" t="s">
        <v>233</v>
      </c>
      <c r="I107" s="39">
        <v>795168</v>
      </c>
      <c r="J107" s="39">
        <v>8282</v>
      </c>
      <c r="K107" s="40">
        <v>790344.99</v>
      </c>
      <c r="L107" s="34">
        <f t="shared" si="9"/>
        <v>4823.0100000000093</v>
      </c>
      <c r="M107" s="40">
        <f t="shared" ref="M107:N109" si="13">L107</f>
        <v>4823.0100000000093</v>
      </c>
      <c r="N107" s="35">
        <f t="shared" si="13"/>
        <v>4823.0100000000093</v>
      </c>
      <c r="O107" s="40"/>
      <c r="P107" s="36">
        <f t="shared" si="8"/>
        <v>4823.0100000000093</v>
      </c>
      <c r="Q107" s="39"/>
      <c r="R107" s="38" t="s">
        <v>211</v>
      </c>
    </row>
    <row r="108" spans="1:18" ht="56.25" x14ac:dyDescent="0.2">
      <c r="A108" s="31" t="s">
        <v>33</v>
      </c>
      <c r="B108" s="31" t="s">
        <v>62</v>
      </c>
      <c r="C108" s="38" t="s">
        <v>73</v>
      </c>
      <c r="D108" s="31" t="s">
        <v>232</v>
      </c>
      <c r="E108" s="32" t="s">
        <v>84</v>
      </c>
      <c r="F108" s="33">
        <v>20</v>
      </c>
      <c r="G108" s="33"/>
      <c r="H108" s="38" t="s">
        <v>233</v>
      </c>
      <c r="I108" s="39">
        <v>84693.39</v>
      </c>
      <c r="J108" s="39">
        <v>1928.39</v>
      </c>
      <c r="K108" s="40">
        <v>78678.789999999994</v>
      </c>
      <c r="L108" s="34">
        <f t="shared" si="9"/>
        <v>6014.6000000000058</v>
      </c>
      <c r="M108" s="40">
        <f t="shared" si="13"/>
        <v>6014.6000000000058</v>
      </c>
      <c r="N108" s="35">
        <f t="shared" si="13"/>
        <v>6014.6000000000058</v>
      </c>
      <c r="O108" s="40"/>
      <c r="P108" s="36">
        <f t="shared" si="8"/>
        <v>6014.6000000000058</v>
      </c>
      <c r="Q108" s="39"/>
      <c r="R108" s="38" t="s">
        <v>246</v>
      </c>
    </row>
    <row r="109" spans="1:18" ht="45" x14ac:dyDescent="0.2">
      <c r="A109" s="31" t="s">
        <v>33</v>
      </c>
      <c r="B109" s="31" t="s">
        <v>62</v>
      </c>
      <c r="C109" s="38" t="s">
        <v>73</v>
      </c>
      <c r="D109" s="31" t="s">
        <v>232</v>
      </c>
      <c r="E109" s="32" t="s">
        <v>84</v>
      </c>
      <c r="F109" s="33">
        <v>20</v>
      </c>
      <c r="G109" s="33"/>
      <c r="H109" s="38" t="s">
        <v>234</v>
      </c>
      <c r="I109" s="39">
        <v>41700</v>
      </c>
      <c r="J109" s="39"/>
      <c r="K109" s="40">
        <v>37512.980000000003</v>
      </c>
      <c r="L109" s="34">
        <f t="shared" si="9"/>
        <v>4187.0199999999968</v>
      </c>
      <c r="M109" s="40">
        <f t="shared" si="13"/>
        <v>4187.0199999999968</v>
      </c>
      <c r="N109" s="35">
        <f t="shared" si="13"/>
        <v>4187.0199999999968</v>
      </c>
      <c r="O109" s="40"/>
      <c r="P109" s="36">
        <f t="shared" si="8"/>
        <v>4187.0199999999968</v>
      </c>
      <c r="Q109" s="39"/>
      <c r="R109" s="38" t="s">
        <v>235</v>
      </c>
    </row>
    <row r="110" spans="1:18" ht="45" x14ac:dyDescent="0.2">
      <c r="A110" s="31" t="s">
        <v>33</v>
      </c>
      <c r="B110" s="31" t="s">
        <v>62</v>
      </c>
      <c r="C110" s="38" t="s">
        <v>73</v>
      </c>
      <c r="D110" s="31" t="s">
        <v>232</v>
      </c>
      <c r="E110" s="32" t="s">
        <v>84</v>
      </c>
      <c r="F110" s="33">
        <v>20</v>
      </c>
      <c r="G110" s="33" t="s">
        <v>159</v>
      </c>
      <c r="H110" s="38" t="s">
        <v>208</v>
      </c>
      <c r="I110" s="39">
        <v>138702.65</v>
      </c>
      <c r="J110" s="39"/>
      <c r="K110" s="40">
        <v>131161.41</v>
      </c>
      <c r="L110" s="34">
        <f t="shared" si="9"/>
        <v>7541.2399999999907</v>
      </c>
      <c r="M110" s="40"/>
      <c r="N110" s="35"/>
      <c r="O110" s="40"/>
      <c r="P110" s="36">
        <f t="shared" si="8"/>
        <v>0</v>
      </c>
      <c r="Q110" s="39">
        <f>L110</f>
        <v>7541.2399999999907</v>
      </c>
      <c r="R110" s="38" t="s">
        <v>161</v>
      </c>
    </row>
    <row r="111" spans="1:18" ht="56.25" x14ac:dyDescent="0.2">
      <c r="A111" s="31" t="s">
        <v>33</v>
      </c>
      <c r="B111" s="31" t="s">
        <v>62</v>
      </c>
      <c r="C111" s="38" t="s">
        <v>73</v>
      </c>
      <c r="D111" s="31" t="s">
        <v>236</v>
      </c>
      <c r="E111" s="32" t="s">
        <v>154</v>
      </c>
      <c r="F111" s="33">
        <v>20</v>
      </c>
      <c r="G111" s="33"/>
      <c r="H111" s="38" t="s">
        <v>237</v>
      </c>
      <c r="I111" s="39">
        <v>2671157.7599999998</v>
      </c>
      <c r="J111" s="39"/>
      <c r="K111" s="40">
        <v>2644378.1</v>
      </c>
      <c r="L111" s="34">
        <f t="shared" si="9"/>
        <v>26779.659999999683</v>
      </c>
      <c r="M111" s="40">
        <f>L111</f>
        <v>26779.659999999683</v>
      </c>
      <c r="N111" s="35">
        <f>M111</f>
        <v>26779.659999999683</v>
      </c>
      <c r="O111" s="40"/>
      <c r="P111" s="36">
        <f t="shared" si="8"/>
        <v>26779.659999999683</v>
      </c>
      <c r="Q111" s="39"/>
      <c r="R111" s="38" t="s">
        <v>238</v>
      </c>
    </row>
    <row r="112" spans="1:18" ht="67.5" x14ac:dyDescent="0.2">
      <c r="A112" s="31" t="s">
        <v>33</v>
      </c>
      <c r="B112" s="31" t="s">
        <v>62</v>
      </c>
      <c r="C112" s="38" t="s">
        <v>73</v>
      </c>
      <c r="D112" s="31" t="s">
        <v>236</v>
      </c>
      <c r="E112" s="32" t="s">
        <v>84</v>
      </c>
      <c r="F112" s="33">
        <v>20</v>
      </c>
      <c r="G112" s="33"/>
      <c r="H112" s="38" t="s">
        <v>237</v>
      </c>
      <c r="I112" s="39">
        <v>665023.69999999995</v>
      </c>
      <c r="J112" s="39">
        <v>117142.46</v>
      </c>
      <c r="K112" s="40">
        <f>599128.75+350</f>
        <v>599478.75</v>
      </c>
      <c r="L112" s="34">
        <f t="shared" si="9"/>
        <v>65544.949999999953</v>
      </c>
      <c r="M112" s="40">
        <f>L112</f>
        <v>65544.949999999953</v>
      </c>
      <c r="N112" s="35">
        <f>M112</f>
        <v>65544.949999999953</v>
      </c>
      <c r="O112" s="40"/>
      <c r="P112" s="36">
        <f t="shared" si="8"/>
        <v>65544.949999999953</v>
      </c>
      <c r="Q112" s="39"/>
      <c r="R112" s="38" t="s">
        <v>247</v>
      </c>
    </row>
    <row r="113" spans="1:42" ht="45" x14ac:dyDescent="0.2">
      <c r="A113" s="31" t="s">
        <v>33</v>
      </c>
      <c r="B113" s="31" t="s">
        <v>62</v>
      </c>
      <c r="C113" s="38" t="s">
        <v>73</v>
      </c>
      <c r="D113" s="31" t="s">
        <v>236</v>
      </c>
      <c r="E113" s="32" t="s">
        <v>84</v>
      </c>
      <c r="F113" s="33">
        <v>20</v>
      </c>
      <c r="G113" s="33" t="s">
        <v>159</v>
      </c>
      <c r="H113" s="38" t="s">
        <v>239</v>
      </c>
      <c r="I113" s="39">
        <v>3877661.54</v>
      </c>
      <c r="J113" s="39"/>
      <c r="K113" s="40">
        <v>3366491.18</v>
      </c>
      <c r="L113" s="34">
        <f t="shared" si="9"/>
        <v>511170.35999999987</v>
      </c>
      <c r="M113" s="40"/>
      <c r="N113" s="35"/>
      <c r="O113" s="40"/>
      <c r="P113" s="36">
        <f t="shared" si="8"/>
        <v>0</v>
      </c>
      <c r="Q113" s="39">
        <f>L113</f>
        <v>511170.35999999987</v>
      </c>
      <c r="R113" s="38" t="s">
        <v>161</v>
      </c>
    </row>
    <row r="114" spans="1:42" ht="45" x14ac:dyDescent="0.2">
      <c r="A114" s="31" t="s">
        <v>33</v>
      </c>
      <c r="B114" s="31" t="s">
        <v>62</v>
      </c>
      <c r="C114" s="38" t="s">
        <v>73</v>
      </c>
      <c r="D114" s="31" t="s">
        <v>236</v>
      </c>
      <c r="E114" s="32" t="s">
        <v>150</v>
      </c>
      <c r="F114" s="33">
        <v>20</v>
      </c>
      <c r="G114" s="33" t="s">
        <v>240</v>
      </c>
      <c r="H114" s="38" t="s">
        <v>241</v>
      </c>
      <c r="I114" s="39">
        <v>114874.65</v>
      </c>
      <c r="J114" s="39">
        <v>34874.65</v>
      </c>
      <c r="K114" s="40">
        <v>86697.46</v>
      </c>
      <c r="L114" s="34">
        <f t="shared" si="9"/>
        <v>28177.189999999988</v>
      </c>
      <c r="M114" s="40">
        <f>L114</f>
        <v>28177.189999999988</v>
      </c>
      <c r="N114" s="35">
        <v>27459.54</v>
      </c>
      <c r="O114" s="40"/>
      <c r="P114" s="36">
        <f t="shared" si="8"/>
        <v>27459.54</v>
      </c>
      <c r="Q114" s="39">
        <v>717.65</v>
      </c>
      <c r="R114" s="38" t="s">
        <v>242</v>
      </c>
    </row>
    <row r="115" spans="1:42" s="46" customFormat="1" x14ac:dyDescent="0.2">
      <c r="A115" s="1"/>
      <c r="B115" s="45"/>
      <c r="C115" s="1"/>
      <c r="D115" s="1"/>
      <c r="E115" s="1"/>
      <c r="F115" s="1"/>
      <c r="G115" s="1"/>
      <c r="H115" s="45"/>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s="47" customFormat="1" x14ac:dyDescent="0.2">
      <c r="N116" s="48"/>
      <c r="O116" s="48"/>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s="47" customFormat="1" x14ac:dyDescent="0.2">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s="47" customFormat="1" x14ac:dyDescent="0.2"/>
    <row r="119" spans="1:42" s="47" customFormat="1" x14ac:dyDescent="0.2"/>
    <row r="120" spans="1:42" x14ac:dyDescent="0.2">
      <c r="H120" s="49"/>
    </row>
    <row r="121" spans="1:42" s="47" customFormat="1" x14ac:dyDescent="0.2"/>
  </sheetData>
  <autoFilter ref="A8:AP8" xr:uid="{FE934181-B031-4348-8EFD-052606B8CC82}"/>
  <mergeCells count="4">
    <mergeCell ref="I7:M7"/>
    <mergeCell ref="N7:P7"/>
    <mergeCell ref="Q7:Q8"/>
    <mergeCell ref="R7:R8"/>
  </mergeCells>
  <pageMargins left="0.70866141732283472" right="0.70866141732283472" top="0.74803149606299213" bottom="0.74803149606299213" header="0.31496062992125984" footer="0.31496062992125984"/>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93E91FABE94BE4CA50E06787B85AB13" ma:contentTypeVersion="20" ma:contentTypeDescription="Loo uus dokument" ma:contentTypeScope="" ma:versionID="82d9272021f7e866dad131b3f3e0b2bf">
  <xsd:schema xmlns:xsd="http://www.w3.org/2001/XMLSchema" xmlns:xs="http://www.w3.org/2001/XMLSchema" xmlns:p="http://schemas.microsoft.com/office/2006/metadata/properties" xmlns:ns2="4ef69ebd-a3b4-40e8-8ee7-36ccf8960234" xmlns:ns3="e5f4e9e3-1714-4860-8510-4efb9f6633f0" targetNamespace="http://schemas.microsoft.com/office/2006/metadata/properties" ma:root="true" ma:fieldsID="3c9b910d8065154eeaae32f5a387f719" ns2:_="" ns3:_="">
    <xsd:import namespace="4ef69ebd-a3b4-40e8-8ee7-36ccf8960234"/>
    <xsd:import namespace="e5f4e9e3-1714-4860-8510-4efb9f6633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Kataloogiomanik" minOccurs="0"/>
                <xsd:element ref="ns2:Kataloogiomanik_x002a_"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69ebd-a3b4-40e8-8ee7-36ccf8960234"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lcf76f155ced4ddcb4097134ff3c332f" ma:index="8"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Kataloogiomanik" ma:index="15" nillable="true" ma:displayName="Kataloogi omanik" ma:list="UserInfo" ma:SharePointGroup="0" ma:internalName="Kataloogiomanik"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ataloogiomanik_x002a_" ma:index="16" nillable="true" ma:displayName="Kataloogi omanik*" ma:list="UserInfo" ma:SearchPeopleOnly="false" ma:SharePointGroup="0" ma:internalName="Kataloogiomanik_x002a_"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f4e9e3-1714-4860-8510-4efb9f6633f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2e6cd9c-1a88-4b1c-95f6-74b573ba611f}" ma:internalName="TaxCatchAll" ma:showField="CatchAllData" ma:web="e5f4e9e3-1714-4860-8510-4efb9f6633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Sisutüüp"/>
        <xsd:element ref="dc:title" minOccurs="0" maxOccurs="1" ma:index="3"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f4e9e3-1714-4860-8510-4efb9f6633f0" xsi:nil="true"/>
    <Kataloogiomanik xmlns="4ef69ebd-a3b4-40e8-8ee7-36ccf8960234">
      <UserInfo>
        <DisplayName/>
        <AccountId xsi:nil="true"/>
        <AccountType/>
      </UserInfo>
    </Kataloogiomanik>
    <lcf76f155ced4ddcb4097134ff3c332f xmlns="4ef69ebd-a3b4-40e8-8ee7-36ccf8960234">
      <Terms xmlns="http://schemas.microsoft.com/office/infopath/2007/PartnerControls"/>
    </lcf76f155ced4ddcb4097134ff3c332f>
    <Kataloogiomanik_x002a_ xmlns="4ef69ebd-a3b4-40e8-8ee7-36ccf8960234">
      <UserInfo>
        <DisplayName/>
        <AccountId xsi:nil="true"/>
        <AccountType/>
      </UserInfo>
    </Kataloogiomanik_x002a_>
  </documentManagement>
</p:properties>
</file>

<file path=customXml/itemProps1.xml><?xml version="1.0" encoding="utf-8"?>
<ds:datastoreItem xmlns:ds="http://schemas.openxmlformats.org/officeDocument/2006/customXml" ds:itemID="{4FDD4705-7A27-4FD9-97BF-9BEBD88965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69ebd-a3b4-40e8-8ee7-36ccf8960234"/>
    <ds:schemaRef ds:uri="e5f4e9e3-1714-4860-8510-4efb9f6633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223541-699F-479F-8370-36563ACAAF6B}">
  <ds:schemaRefs>
    <ds:schemaRef ds:uri="http://schemas.microsoft.com/sharepoint/v3/contenttype/forms"/>
  </ds:schemaRefs>
</ds:datastoreItem>
</file>

<file path=customXml/itemProps3.xml><?xml version="1.0" encoding="utf-8"?>
<ds:datastoreItem xmlns:ds="http://schemas.openxmlformats.org/officeDocument/2006/customXml" ds:itemID="{6C23F060-1CC1-4A4D-AF42-C788A46CBCE6}">
  <ds:schemaRefs>
    <ds:schemaRef ds:uri="http://schemas.microsoft.com/office/2006/metadata/properties"/>
    <ds:schemaRef ds:uri="http://schemas.microsoft.com/office/infopath/2007/PartnerControls"/>
    <ds:schemaRef ds:uri="e5f4e9e3-1714-4860-8510-4efb9f6633f0"/>
    <ds:schemaRef ds:uri="4ef69ebd-a3b4-40e8-8ee7-36ccf89602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Leht1</vt:lpstr>
      <vt:lpstr>Leht1!Prinditiitlid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Riina Uljas - KUM</dc:creator>
  <cp:lastModifiedBy>Riina Uljas - KUM</cp:lastModifiedBy>
  <cp:lastPrinted>2026-05-07T15:32:38Z</cp:lastPrinted>
  <dcterms:created xsi:type="dcterms:W3CDTF">2026-04-14T07:54:02Z</dcterms:created>
  <dcterms:modified xsi:type="dcterms:W3CDTF">2026-05-07T15:33:28Z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2026-04-14T07:55:30Z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b87f0ec4-8764-492a-b3a5-154a7db2bb28</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0x010100C93E91FABE94BE4CA50E06787B85AB13</vt:lpwstr>
  </property>
  <property fmtid="{D5CDD505-2E9C-101B-9397-08002B2CF9AE}" pid="11" name="MediaServiceImageTags">
    <vt:lpwstr/>
  </property>
</Properties>
</file>